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36" windowWidth="15480" windowHeight="9576" firstSheet="1" activeTab="1"/>
  </bookViews>
  <sheets>
    <sheet name="Бюджет 2022" sheetId="1" r:id="rId1"/>
    <sheet name="Додаток 4" sheetId="2" r:id="rId2"/>
  </sheets>
  <definedNames>
    <definedName name="_xlnm.Print_Titles" localSheetId="1">'Додаток 4'!$17:$20</definedName>
    <definedName name="_xlnm.Print_Area" localSheetId="0">'Бюджет 2022'!$A$2:$P$287</definedName>
    <definedName name="_xlnm.Print_Area" localSheetId="1">'Додаток 4'!$A$1:$K$181</definedName>
  </definedNames>
  <calcPr fullCalcOnLoad="1"/>
</workbook>
</file>

<file path=xl/sharedStrings.xml><?xml version="1.0" encoding="utf-8"?>
<sst xmlns="http://schemas.openxmlformats.org/spreadsheetml/2006/main" count="1237" uniqueCount="666">
  <si>
    <t>Субвенція з місцевого бюджету на створення мережі спеціалізованих служб підтримки осіб, які постраждали від домашнього насильства та/або насильства за ознакою статі за рахунок відповідної субвенції з державного бюджету</t>
  </si>
  <si>
    <t>3719160</t>
  </si>
  <si>
    <t>9160</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</si>
  <si>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відповідних місцевих бюджетів за рахунок відповідної додаткової дотації з державного бюджету</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</si>
  <si>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</si>
  <si>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0619320</t>
  </si>
  <si>
    <t>9320</t>
  </si>
  <si>
    <t>Субвенція з  місцевого бюджету за рахунок залишку коштів освітньої субвенції, що утворився на початок бюджетного періоду</t>
  </si>
  <si>
    <t>3719730</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</si>
  <si>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</si>
  <si>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</si>
  <si>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1217470</t>
  </si>
  <si>
    <t>7470</t>
  </si>
  <si>
    <t>Інша діяльність у сфері дорожнього господарства</t>
  </si>
  <si>
    <t>1517330</t>
  </si>
  <si>
    <t>7330</t>
  </si>
  <si>
    <t>Будівництво інших об'єктів комунальної власності</t>
  </si>
  <si>
    <t>2417110</t>
  </si>
  <si>
    <t>7110</t>
  </si>
  <si>
    <t>0421</t>
  </si>
  <si>
    <t>Реалізація програм в галузі сільського господарства</t>
  </si>
  <si>
    <t>0110180</t>
  </si>
  <si>
    <t>0218240</t>
  </si>
  <si>
    <t>8240</t>
  </si>
  <si>
    <t>0380</t>
  </si>
  <si>
    <t>Заходи та роботи з територіальної оборони</t>
  </si>
  <si>
    <t>1900000</t>
  </si>
  <si>
    <t>1910000</t>
  </si>
  <si>
    <t>1917413</t>
  </si>
  <si>
    <t>7413</t>
  </si>
  <si>
    <t>0451</t>
  </si>
  <si>
    <t>Управління транспорту та зв'язку облдержадміністрації</t>
  </si>
  <si>
    <t>Інші заходи у сфері автотранспорту</t>
  </si>
  <si>
    <t>2600000</t>
  </si>
  <si>
    <t>2610000</t>
  </si>
  <si>
    <t>2617621</t>
  </si>
  <si>
    <t>2617622</t>
  </si>
  <si>
    <t>7622</t>
  </si>
  <si>
    <t>Реалізація програм і заходів в галузі туризму та курортів</t>
  </si>
  <si>
    <t>Відділ туризму та курортів облдержадміністрації</t>
  </si>
  <si>
    <t>1918240</t>
  </si>
  <si>
    <t>1218230</t>
  </si>
  <si>
    <t>8230</t>
  </si>
  <si>
    <t>Інші заходи громадського порядку та безпеки</t>
  </si>
  <si>
    <t>1013230</t>
  </si>
  <si>
    <t>3230</t>
  </si>
  <si>
    <t>Видатки, пов’язані з наданням підтримки внутрішньо переміщеним та/або евакуйованим особам у зв’язку із введенням воєнного стану</t>
  </si>
  <si>
    <t>3719810</t>
  </si>
  <si>
    <t>9810</t>
  </si>
  <si>
    <t>2417611</t>
  </si>
  <si>
    <t>1217611</t>
  </si>
  <si>
    <t>7611</t>
  </si>
  <si>
    <t>Забезпечення нагальних потреб функціонування держави в умовах воєнного стану</t>
  </si>
  <si>
    <t>1518240</t>
  </si>
  <si>
    <t>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t>
  </si>
  <si>
    <t>(грн)</t>
  </si>
  <si>
    <t>Загальний фонд</t>
  </si>
  <si>
    <t>Спеціальний фонд</t>
  </si>
  <si>
    <t>у тому числі бюджет розвитку</t>
  </si>
  <si>
    <t>Додаток 3</t>
  </si>
  <si>
    <t>до рішення обласної ради</t>
  </si>
  <si>
    <t>РОЗПОДІЛ</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</si>
  <si>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</si>
  <si>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</si>
  <si>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</si>
  <si>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</si>
  <si>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з них</t>
  </si>
  <si>
    <t xml:space="preserve">усього </t>
  </si>
  <si>
    <t>видатки споживання</t>
  </si>
  <si>
    <t>оплата праці</t>
  </si>
  <si>
    <t>комунальні послуги та енергоносії</t>
  </si>
  <si>
    <t>видатки розвитку</t>
  </si>
  <si>
    <t>Разом</t>
  </si>
  <si>
    <t xml:space="preserve">з них </t>
  </si>
  <si>
    <t>УСЬОГО</t>
  </si>
  <si>
    <t>Директор Департаменту фінансів</t>
  </si>
  <si>
    <t>Запорізької обласної державної адміністрації</t>
  </si>
  <si>
    <t>0100000</t>
  </si>
  <si>
    <t>Обласна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</si>
  <si>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</si>
  <si>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</si>
  <si>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</si>
  <si>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</si>
  <si>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</si>
  <si>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0900000</t>
  </si>
  <si>
    <t xml:space="preserve">Служба у справах дітей облдержадміністрації </t>
  </si>
  <si>
    <t>0910000</t>
  </si>
  <si>
    <t>0913111</t>
  </si>
  <si>
    <t>3111</t>
  </si>
  <si>
    <t>1040</t>
  </si>
  <si>
    <t>0913140</t>
  </si>
  <si>
    <t>3140</t>
  </si>
  <si>
    <t>0913241</t>
  </si>
  <si>
    <t>3241</t>
  </si>
  <si>
    <t>1090</t>
  </si>
  <si>
    <t>Забезпечення діяльності інших закладів у сфері соціального захисту і соціального забезпечення</t>
  </si>
  <si>
    <t>9270</t>
  </si>
  <si>
    <t>0180</t>
  </si>
  <si>
    <t>0800000</t>
  </si>
  <si>
    <t>Департамент соціального захисту населення облдержадміністрації</t>
  </si>
  <si>
    <t>0810000</t>
  </si>
  <si>
    <t>0813101</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</si>
  <si>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</si>
  <si>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</si>
  <si>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</si>
  <si>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0813102</t>
  </si>
  <si>
    <t>3102</t>
  </si>
  <si>
    <t>1020</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</si>
  <si>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</si>
  <si>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0813105</t>
  </si>
  <si>
    <t>3105</t>
  </si>
  <si>
    <t>Надання реабілітаційних послуг особам з інвалідністю та дітям з інвалідністю</t>
  </si>
  <si>
    <t>0813121</t>
  </si>
  <si>
    <t>3121</t>
  </si>
  <si>
    <t>0813133</t>
  </si>
  <si>
    <t>3133</t>
  </si>
  <si>
    <t>Інші заходи та заклади молодіжної політики</t>
  </si>
  <si>
    <t>0813140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</si>
  <si>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</si>
  <si>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обробки інформації з нарахування та виплати допомог і компенсацій</t>
  </si>
  <si>
    <t>0813200</t>
  </si>
  <si>
    <t>3200</t>
  </si>
  <si>
    <t>0813241</t>
  </si>
  <si>
    <t>3242</t>
  </si>
  <si>
    <t>Інші заходи у сфері соціального захисту і соціального забезпечення</t>
  </si>
  <si>
    <t>0813242</t>
  </si>
  <si>
    <t>1000000</t>
  </si>
  <si>
    <t>Департамент культури, туризму, національностей та релігій облдержадміністрації</t>
  </si>
  <si>
    <t>1010000</t>
  </si>
  <si>
    <t>1120</t>
  </si>
  <si>
    <t>0941</t>
  </si>
  <si>
    <t>1014010</t>
  </si>
  <si>
    <t>4010</t>
  </si>
  <si>
    <t>0821</t>
  </si>
  <si>
    <t>Фінансова підтримка театрів</t>
  </si>
  <si>
    <t>1014020</t>
  </si>
  <si>
    <t>4020</t>
  </si>
  <si>
    <t>0822</t>
  </si>
  <si>
    <t>Фінансова підтримка філармоній, художніх і музичних колективів, ансамблів, концертних та циркових організацій</t>
  </si>
  <si>
    <t>1014030</t>
  </si>
  <si>
    <t>4030</t>
  </si>
  <si>
    <t>0824</t>
  </si>
  <si>
    <t>Забезпечення діяльності бібліотек</t>
  </si>
  <si>
    <t>1014040</t>
  </si>
  <si>
    <t>4040</t>
  </si>
  <si>
    <t>Забезпечення діяльності музеїв і виставок</t>
  </si>
  <si>
    <t>1014081</t>
  </si>
  <si>
    <t>4081</t>
  </si>
  <si>
    <t>0829</t>
  </si>
  <si>
    <t>Забезпечення діяльності інших закладів в галузі культури і мистецтва</t>
  </si>
  <si>
    <t>1100000</t>
  </si>
  <si>
    <t>Управління молоді, фізичної культури та спорту облдержадміністрації</t>
  </si>
  <si>
    <t>1110000</t>
  </si>
  <si>
    <t>0922</t>
  </si>
  <si>
    <t>у т.ч. за рахунок освітньої субвенції з державного бюджету місцевим бюджетам</t>
  </si>
  <si>
    <t>1112090</t>
  </si>
  <si>
    <t>2090</t>
  </si>
  <si>
    <t>0722</t>
  </si>
  <si>
    <t>Спеціалізована амбулаторно-поліклінічна допомога населенню</t>
  </si>
  <si>
    <t>у т.ч. за рахунок медичної субвенції з державного бюджету місцевим бюджетам</t>
  </si>
  <si>
    <t>1113132</t>
  </si>
  <si>
    <t>3132</t>
  </si>
  <si>
    <t>Утримання клубів для підлітків за місцем проживання</t>
  </si>
  <si>
    <t>1113140</t>
  </si>
  <si>
    <t>1113241</t>
  </si>
  <si>
    <t>1115011</t>
  </si>
  <si>
    <t>5011</t>
  </si>
  <si>
    <t>0810</t>
  </si>
  <si>
    <t>Проведення навчально-тренувальних зборів і змагань з олімпійських видів спорту</t>
  </si>
  <si>
    <t>1115012</t>
  </si>
  <si>
    <t>5012</t>
  </si>
  <si>
    <t>Проведення навчально-тренувальних зборів і змагань з неолімпійських видів спорту</t>
  </si>
  <si>
    <t>1115021</t>
  </si>
  <si>
    <t>5021</t>
  </si>
  <si>
    <t>Утримання центрів фізичної культури і спорту осіб з інвалідністю і реабілітаційних шкіл</t>
  </si>
  <si>
    <t>1115022</t>
  </si>
  <si>
    <t>5022</t>
  </si>
  <si>
    <t>Проведення навчально-тренувальних зборів і змагань та заходів зі спорту осіб з інвалідністю</t>
  </si>
  <si>
    <t>1115031</t>
  </si>
  <si>
    <t>5031</t>
  </si>
  <si>
    <t>Утримання та навчально-тренувальна робота комунальних дитячо-юнацьких спортивних шкіл</t>
  </si>
  <si>
    <t>1115032</t>
  </si>
  <si>
    <t>5032</t>
  </si>
  <si>
    <t>Фінансова підтримка дитячо-юнацьких спортивних шкіл фізкультурно-спортивних товариств</t>
  </si>
  <si>
    <t>1115033</t>
  </si>
  <si>
    <t>5033</t>
  </si>
  <si>
    <t>Забезпечення підготовки спортсменів школами вищої спортивної майстерності</t>
  </si>
  <si>
    <t>1115042</t>
  </si>
  <si>
    <t>5042</t>
  </si>
  <si>
    <t>1115061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</si>
  <si>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</si>
  <si>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</si>
  <si>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</si>
  <si>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5063</t>
  </si>
  <si>
    <t>Забезпечення діяльності централізованої бухгалтерії</t>
  </si>
  <si>
    <t>0200000</t>
  </si>
  <si>
    <t xml:space="preserve">Обласна державна адміністрація </t>
  </si>
  <si>
    <t>0210000</t>
  </si>
  <si>
    <t>0950</t>
  </si>
  <si>
    <t>Підвищення кваліфікації, перепідготовка кадрів закладами післядипломної освіти</t>
  </si>
  <si>
    <t>0213241</t>
  </si>
  <si>
    <t>0700000</t>
  </si>
  <si>
    <t>Департамент охорони здоров'я облдержадміністрації</t>
  </si>
  <si>
    <t>0710000</t>
  </si>
  <si>
    <t>0711120</t>
  </si>
  <si>
    <t>0712010</t>
  </si>
  <si>
    <t>2010</t>
  </si>
  <si>
    <t>0731</t>
  </si>
  <si>
    <t>Багатопрофільна стаціонарна медична допомога населенню</t>
  </si>
  <si>
    <t>0712020</t>
  </si>
  <si>
    <t>2020</t>
  </si>
  <si>
    <t>0732</t>
  </si>
  <si>
    <t>Спеціалізована стаціонарна медична допомога населенню</t>
  </si>
  <si>
    <t>0712030</t>
  </si>
  <si>
    <t>2030</t>
  </si>
  <si>
    <t>0733</t>
  </si>
  <si>
    <t>Лікарсько-акушерська допомога вагітним, породіллям та новонародженим</t>
  </si>
  <si>
    <t>0712040</t>
  </si>
  <si>
    <t>2040</t>
  </si>
  <si>
    <t>0734</t>
  </si>
  <si>
    <t>Санаторно-курортна допомога населенню</t>
  </si>
  <si>
    <t>0712050</t>
  </si>
  <si>
    <t>2050</t>
  </si>
  <si>
    <t>0761</t>
  </si>
  <si>
    <t>Медико-соціальний захист дітей-сиріт і дітей, позбавлених батьківського піклування</t>
  </si>
  <si>
    <t>0712060</t>
  </si>
  <si>
    <t>2060</t>
  </si>
  <si>
    <t>0762</t>
  </si>
  <si>
    <t>Створення банків крові та її компонентів</t>
  </si>
  <si>
    <t>0712070</t>
  </si>
  <si>
    <t>2070</t>
  </si>
  <si>
    <t>0724</t>
  </si>
  <si>
    <t>Екстрена та швидка медична допомога населенню</t>
  </si>
  <si>
    <t>0712120</t>
  </si>
  <si>
    <t>2120</t>
  </si>
  <si>
    <t>0740</t>
  </si>
  <si>
    <t>Інформаційно-методичне та просвітницьке забезпечення в галузі охорони здоров'я</t>
  </si>
  <si>
    <t>0712130</t>
  </si>
  <si>
    <t>2130</t>
  </si>
  <si>
    <t>0763</t>
  </si>
  <si>
    <t>Проведення належної медико-соціальної експертизи (МСЕК)</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</si>
  <si>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</si>
  <si>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</si>
  <si>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</si>
  <si>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</si>
  <si>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</si>
  <si>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</si>
  <si>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 xml:space="preserve">у т.ч. за рахунок субвенції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</si>
  <si>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0714030</t>
  </si>
  <si>
    <t>0719410</t>
  </si>
  <si>
    <t>9410</t>
  </si>
  <si>
    <t>Субвенція з місцевого бюджету на здійснення переданих видатків у сфері охорони здоров'я за рахунок коштів медичної субвенції</t>
  </si>
  <si>
    <t>0600000</t>
  </si>
  <si>
    <t>Департамент освіти і науки облдержадміністрації</t>
  </si>
  <si>
    <t>0610000</t>
  </si>
  <si>
    <t>0611070</t>
  </si>
  <si>
    <t>1070</t>
  </si>
  <si>
    <t>0960</t>
  </si>
  <si>
    <t>0611110</t>
  </si>
  <si>
    <t>1110</t>
  </si>
  <si>
    <t>0930</t>
  </si>
  <si>
    <t>0611120</t>
  </si>
  <si>
    <t>0942</t>
  </si>
  <si>
    <t>0990</t>
  </si>
  <si>
    <t>Забезпечення діяльності інших закладів у сфері освіти</t>
  </si>
  <si>
    <t>0613140</t>
  </si>
  <si>
    <t>0619310</t>
  </si>
  <si>
    <t>9310</t>
  </si>
  <si>
    <t>Субвенція з місцевого бюджету на здійснення переданих видатків у сфері освіти за рахунок коштів освітньої субвенції</t>
  </si>
  <si>
    <t>0619330</t>
  </si>
  <si>
    <t>9330</t>
  </si>
  <si>
    <t>1218110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</si>
  <si>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</si>
  <si>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2700000</t>
  </si>
  <si>
    <t>Департамент економічного розвитку і торгівлі облдержадміністрації</t>
  </si>
  <si>
    <t>2710000</t>
  </si>
  <si>
    <t>2713241</t>
  </si>
  <si>
    <t>1500000</t>
  </si>
  <si>
    <t>Департамент капітального будівництва облдержадміністрації</t>
  </si>
  <si>
    <t>1510000</t>
  </si>
  <si>
    <t>7462</t>
  </si>
  <si>
    <t>0456</t>
  </si>
  <si>
    <t>Утримання та розвиток автомобільних доріг та дорожньої інфраструктури за рахунок субвенції з державного бюджету</t>
  </si>
  <si>
    <t>1518311</t>
  </si>
  <si>
    <t>8311</t>
  </si>
  <si>
    <t>0511</t>
  </si>
  <si>
    <t>Охорона та раціональне використання природних ресурсів</t>
  </si>
  <si>
    <t>1200000</t>
  </si>
  <si>
    <t>Департамент житлово-комунального господарства та будівництва облдержадміністрації</t>
  </si>
  <si>
    <t>1210000</t>
  </si>
  <si>
    <t>1517367</t>
  </si>
  <si>
    <t>7367</t>
  </si>
  <si>
    <t>0490</t>
  </si>
  <si>
    <t>Виконання інвестиційних проектів в рамках реалізації заходів, спрямованих на розвиток системи охорони здоров'я у сільській місцевості</t>
  </si>
  <si>
    <t>3700000</t>
  </si>
  <si>
    <t>Департамент фінансів облдержадміністрації ( в частині міжбюджетних трансфертів, резервного фонду)</t>
  </si>
  <si>
    <t>3710000</t>
  </si>
  <si>
    <t>3719110</t>
  </si>
  <si>
    <t>9110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</si>
  <si>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</si>
  <si>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</si>
  <si>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</si>
  <si>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0133</t>
  </si>
  <si>
    <t>Реверсна дотація</t>
  </si>
  <si>
    <t>Додаток 4</t>
  </si>
  <si>
    <t>0813050</t>
  </si>
  <si>
    <t>3050</t>
  </si>
  <si>
    <t>Пільгове медичне обслуговування осіб, які постраждали внаслідок Чорнобильської катастрофи</t>
  </si>
  <si>
    <t>0813070</t>
  </si>
  <si>
    <t>3070</t>
  </si>
  <si>
    <t>Виплата компенсації реабілітованим</t>
  </si>
  <si>
    <t>0813090</t>
  </si>
  <si>
    <t>3090</t>
  </si>
  <si>
    <t>1030</t>
  </si>
  <si>
    <t>Видатки на поховання учасників бойових дій та осіб з інвалідністю внаслідок війни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</si>
  <si>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</si>
  <si>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</si>
  <si>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</si>
  <si>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7361</t>
  </si>
  <si>
    <t>Співфінансування інвестиційних проектів, що реалізуються за рахунок коштів державного фонду регіонального розвитку</t>
  </si>
  <si>
    <t>1517322</t>
  </si>
  <si>
    <t>7322</t>
  </si>
  <si>
    <t>0443</t>
  </si>
  <si>
    <r>
      <t>Будівництво</t>
    </r>
    <r>
      <rPr>
        <vertAlign val="superscript"/>
        <sz val="12"/>
        <rFont val="Times New Roman"/>
        <family val="1"/>
      </rPr>
      <t xml:space="preserve"> </t>
    </r>
    <r>
      <rPr>
        <sz val="12"/>
        <rFont val="Times New Roman"/>
        <family val="1"/>
      </rPr>
      <t xml:space="preserve"> медичних установ та закладів</t>
    </r>
  </si>
  <si>
    <t>3500000</t>
  </si>
  <si>
    <t>3510000</t>
  </si>
  <si>
    <t>3517462</t>
  </si>
  <si>
    <t xml:space="preserve">Департамент промисловості та розвитку інфрасруктури облдержадміністрації </t>
  </si>
  <si>
    <t>3719740</t>
  </si>
  <si>
    <t>9740</t>
  </si>
  <si>
    <t xml:space="preserve">Субвенція з місцевого бюджету на здійснення природоохоронних заходів </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</si>
  <si>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</si>
  <si>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3517464</t>
  </si>
  <si>
    <t>7464</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</si>
  <si>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Києві, а також дорожньої інфраструктури у м. Києві</t>
  </si>
  <si>
    <t>3719770</t>
  </si>
  <si>
    <t>9770</t>
  </si>
  <si>
    <t>Інші субвенції з місцевого бюджету</t>
  </si>
  <si>
    <t>1014082</t>
  </si>
  <si>
    <t>4082</t>
  </si>
  <si>
    <t>Інші заходи в галузі культури і мистецтва</t>
  </si>
  <si>
    <t>2400000</t>
  </si>
  <si>
    <t>2410000</t>
  </si>
  <si>
    <t>2417150</t>
  </si>
  <si>
    <t>7150</t>
  </si>
  <si>
    <t>0422</t>
  </si>
  <si>
    <t>Реалізація програм у галузі лісового господарства і мисливства</t>
  </si>
  <si>
    <t>2300000</t>
  </si>
  <si>
    <t>Департамент інформаційної діяльності та комунікацій з громадськістю облдержадміністрації</t>
  </si>
  <si>
    <t>2310000</t>
  </si>
  <si>
    <t>2310180</t>
  </si>
  <si>
    <t>Інша діяльність у сфері державного управління</t>
  </si>
  <si>
    <t>2318420</t>
  </si>
  <si>
    <t>8420</t>
  </si>
  <si>
    <t>0830</t>
  </si>
  <si>
    <t>Інші заходи у сфері засобів масової інформації</t>
  </si>
  <si>
    <t>3719800</t>
  </si>
  <si>
    <t>9800</t>
  </si>
  <si>
    <t>Субвенція з місцевого бюджету державному бюджету на виконання програм соціально-економічного розвитку регіонів</t>
  </si>
  <si>
    <t>1113131</t>
  </si>
  <si>
    <t>3131</t>
  </si>
  <si>
    <t>Здійснення заходів та реалізація проектів на виконання Державної цільової соціальної програми "Молодь України"</t>
  </si>
  <si>
    <t>2717610</t>
  </si>
  <si>
    <t>7610</t>
  </si>
  <si>
    <t>0411</t>
  </si>
  <si>
    <t>Сприяння розвитку малого та середнього підприємництва</t>
  </si>
  <si>
    <t>1216011</t>
  </si>
  <si>
    <t>1216084</t>
  </si>
  <si>
    <t>6084</t>
  </si>
  <si>
    <t>0610</t>
  </si>
  <si>
    <t>6011</t>
  </si>
  <si>
    <t>0470</t>
  </si>
  <si>
    <t>Експлуатація та технічне обслуговування житлового фонду</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</si>
  <si>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</si>
  <si>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7693</t>
  </si>
  <si>
    <t>Інші заходи, пов'язані з економічною діяльністю</t>
  </si>
  <si>
    <t>1216040</t>
  </si>
  <si>
    <t>6040</t>
  </si>
  <si>
    <t>0620</t>
  </si>
  <si>
    <t>Заходи, пов'язані з поліпшенням питної води</t>
  </si>
  <si>
    <t>1217310</t>
  </si>
  <si>
    <t>7310</t>
  </si>
  <si>
    <t>Будівництво об'єктів житлово - комунального господарства</t>
  </si>
  <si>
    <t>2418311</t>
  </si>
  <si>
    <t>1216013</t>
  </si>
  <si>
    <t>6013</t>
  </si>
  <si>
    <t>Забезпечення діяльності водопровідно - каналізаційного господарства</t>
  </si>
  <si>
    <t>1517310</t>
  </si>
  <si>
    <t xml:space="preserve">Будівництво об'єктів житлово-комунального господарства
</t>
  </si>
  <si>
    <t>1517321</t>
  </si>
  <si>
    <t>7321</t>
  </si>
  <si>
    <t>Будівництво освітніх установ та закладів</t>
  </si>
  <si>
    <t>1017621</t>
  </si>
  <si>
    <t>7621</t>
  </si>
  <si>
    <t>Підтримка діяльності готельного господарства</t>
  </si>
  <si>
    <t>1217693</t>
  </si>
  <si>
    <t>у т.ч. за рахунок субвенції з державного бюджету місцевим бюджетам на забезпечення  нагальних потреб функціонування держави в умовах воєнного стану</t>
  </si>
  <si>
    <t>у т.ч.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</si>
  <si>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0619350</t>
  </si>
  <si>
    <t>9350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</si>
  <si>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</si>
  <si>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0819270</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</si>
  <si>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</si>
  <si>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</si>
  <si>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3517461</t>
  </si>
  <si>
    <t>7461</t>
  </si>
  <si>
    <t>Утримання та розвиток автомобільних доріг та дорожньої інфраструктури за рахунок коштів місцевого бюджету</t>
  </si>
  <si>
    <t>0719490</t>
  </si>
  <si>
    <t>у т.ч. за рахунок субвенції з державного бюджету місцевим бюджетам на розвиток системи екстреної медичної допомоги</t>
  </si>
  <si>
    <t>0717366</t>
  </si>
  <si>
    <t>7366</t>
  </si>
  <si>
    <t>Реалізація проектів в рамках Надзвичайної кредитної програми для відновлення України</t>
  </si>
  <si>
    <t>1516040</t>
  </si>
  <si>
    <t>Заходи, пов’язані з поліпшенням питної води</t>
  </si>
  <si>
    <t>код бюджету</t>
  </si>
  <si>
    <t>08100000000</t>
  </si>
  <si>
    <t>Код Програмної класифікації видатків та кредитування обласного бюджету</t>
  </si>
  <si>
    <t>Найменування головного розпорядника коштів обласного бюджету / відповідального виконавця, найменування бюджетної програми згідно з Типовою програмною класифікацією видатків та кредитування обласного бюджету</t>
  </si>
  <si>
    <t>3719560</t>
  </si>
  <si>
    <t>9560</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</si>
  <si>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</si>
  <si>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Надання позашкільної освіти закладами позашкільної освіти, заходи із позашкільної роботи з дітьми</t>
  </si>
  <si>
    <t>Підготовка кадрів закладами вищої освіти</t>
  </si>
  <si>
    <t>0921</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</si>
  <si>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</si>
  <si>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1050</t>
  </si>
  <si>
    <t>Надання загальної середньої освіти спеціалізованими закладами загальної середньої освіти</t>
  </si>
  <si>
    <t>1111050</t>
  </si>
  <si>
    <t xml:space="preserve">у т.ч. за рахунок залишку коштів субвенції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що утворився на початок бюджетного періоду </t>
  </si>
  <si>
    <t>у т.ч. за рахунок субвенції з державного бюджету місцевим бюджетам на реалізацію проектів у рамках Надзвичайної кредитної програми для відновлення України</t>
  </si>
  <si>
    <t>у т.ч. за рахунок субвенції з державного бюджету місцевим бюджетам на здійснення підтримки окремих закладів та заходів у системі охорони здоров'я</t>
  </si>
  <si>
    <t>0719430</t>
  </si>
  <si>
    <t>9430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</si>
  <si>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</si>
  <si>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0619380</t>
  </si>
  <si>
    <t>9380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</si>
  <si>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</si>
  <si>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у т.ч. за рахунок субвенції з державного бюджету місцевим бюджетам на здійснення заходів щодо соціально-економічного розвитку окремих територій</t>
  </si>
  <si>
    <t>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t>
  </si>
  <si>
    <r>
      <t>у Донецькій та Луганській областях, забезпеченні їх здійснення, визначених </t>
    </r>
    <r>
      <rPr>
        <u val="single"/>
        <sz val="12"/>
        <rFont val="Times New Roman"/>
        <family val="1"/>
      </rPr>
      <t>пунктами 11 - 14</t>
    </r>
    <r>
      <rPr>
        <sz val="12"/>
        <rFont val="Times New Roman"/>
        <family val="1"/>
      </rPr>
      <t>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</si>
  <si>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0819241</t>
  </si>
  <si>
    <t>9241</t>
  </si>
  <si>
    <t>0819242</t>
  </si>
  <si>
    <t>9242</t>
  </si>
  <si>
    <t>0611042</t>
  </si>
  <si>
    <t>1042</t>
  </si>
  <si>
    <t>0611103</t>
  </si>
  <si>
    <t>1103</t>
  </si>
  <si>
    <t xml:space="preserve">0941 </t>
  </si>
  <si>
    <t>Підготовка кадрів закладами фахової передвищої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</si>
  <si>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 xml:space="preserve">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t>
  </si>
  <si>
    <r>
      <t>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t>
    </r>
    <r>
      <rPr>
        <u val="single"/>
        <sz val="12"/>
        <rFont val="Times New Roman"/>
        <family val="1"/>
      </rPr>
      <t>пунктів 11 - 14</t>
    </r>
    <r>
      <rPr>
        <sz val="12"/>
        <rFont val="Times New Roman"/>
        <family val="1"/>
      </rPr>
      <t> частини другої статті 7 або учасниками бойових дій відповідно до </t>
    </r>
    <r>
      <rPr>
        <u val="single"/>
        <sz val="12"/>
        <rFont val="Times New Roman"/>
        <family val="1"/>
      </rPr>
      <t>пунктів 19 - 20</t>
    </r>
    <r>
      <rPr>
        <sz val="12"/>
        <rFont val="Times New Roman"/>
        <family val="1"/>
      </rPr>
      <t>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</si>
  <si>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1517324</t>
  </si>
  <si>
    <t>7324</t>
  </si>
  <si>
    <r>
      <t>Будівництво</t>
    </r>
    <r>
      <rPr>
        <vertAlign val="superscript"/>
        <sz val="12"/>
        <rFont val="Times New Roman"/>
        <family val="1"/>
      </rPr>
      <t xml:space="preserve"> </t>
    </r>
    <r>
      <rPr>
        <sz val="12"/>
        <rFont val="Times New Roman"/>
        <family val="1"/>
      </rPr>
      <t xml:space="preserve"> установ та закладів культури</t>
    </r>
  </si>
  <si>
    <t>у т.ч.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</si>
  <si>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</si>
  <si>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</si>
  <si>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</si>
  <si>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у т.ч. за рахунок субвенції з державного бюджету місцевим бюджетам на здійснення доплат медичним та іншим працівникам закладів охорони здоров'я за рахунок коштів, виділених з фонду боротьби з гострою респіраторною хворобою COVID-19, спричиненою коронавірусом SARS-CoV-2, та її наслідками</t>
  </si>
  <si>
    <t>2900000</t>
  </si>
  <si>
    <t xml:space="preserve">Департамент з питань цивільного зхисту населення облдержадміністрації </t>
  </si>
  <si>
    <t>2910000</t>
  </si>
  <si>
    <t>Департамент агропромислового розвитку облдержадміністрації</t>
  </si>
  <si>
    <t>2800000</t>
  </si>
  <si>
    <t>2810000</t>
  </si>
  <si>
    <t>2818312</t>
  </si>
  <si>
    <t>8312</t>
  </si>
  <si>
    <t>Утилізація відходів</t>
  </si>
  <si>
    <t>0512</t>
  </si>
  <si>
    <t>Департамент захисту довкілля облдержадміністрації</t>
  </si>
  <si>
    <t>1111023</t>
  </si>
  <si>
    <t>1023</t>
  </si>
  <si>
    <t>1111033</t>
  </si>
  <si>
    <t>1033</t>
  </si>
  <si>
    <t>0211120</t>
  </si>
  <si>
    <t xml:space="preserve">Утримання та забезпечення діяльності центрів соціальних служб </t>
  </si>
  <si>
    <t>1011101</t>
  </si>
  <si>
    <t>1101</t>
  </si>
  <si>
    <t>Підготовка кадрів закладами фахової передвищої освіти за рахунок коштів місцевого бюджету</t>
  </si>
  <si>
    <t>Підготовка кадрів закладами фахової передвищої освіти за рахунок освітньої субвенції</t>
  </si>
  <si>
    <t>1011102</t>
  </si>
  <si>
    <t>1102</t>
  </si>
  <si>
    <t>0711101</t>
  </si>
  <si>
    <t xml:space="preserve">Підготовка кадрів закладами фахової передвищої освіти за рахунок коштів місцевого бюджету </t>
  </si>
  <si>
    <t>0711102</t>
  </si>
  <si>
    <t xml:space="preserve">Підготовка кадрів закладами фахової передвищої освіти за рахунок  освітньої субвенції </t>
  </si>
  <si>
    <t>3718710</t>
  </si>
  <si>
    <t>8710</t>
  </si>
  <si>
    <t>Резервний фонд місцевого бюджету</t>
  </si>
  <si>
    <t>0611021</t>
  </si>
  <si>
    <t>1021</t>
  </si>
  <si>
    <t xml:space="preserve">Надання загальної середньої освіти закладами загальної середньої освіти </t>
  </si>
  <si>
    <t>0611022</t>
  </si>
  <si>
    <t>1022</t>
  </si>
  <si>
    <t>0611023</t>
  </si>
  <si>
    <t>0611025</t>
  </si>
  <si>
    <t>1025</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</si>
  <si>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</si>
  <si>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0611031</t>
  </si>
  <si>
    <t>1031</t>
  </si>
  <si>
    <t>Надання  загальної середньої освіти закладами загальної середньої освіти</t>
  </si>
  <si>
    <t>0611032</t>
  </si>
  <si>
    <t>1032</t>
  </si>
  <si>
    <t>0611033</t>
  </si>
  <si>
    <t>0611035</t>
  </si>
  <si>
    <t>1035</t>
  </si>
  <si>
    <t>0611091</t>
  </si>
  <si>
    <t>1091</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</si>
  <si>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</si>
  <si>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</si>
  <si>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</si>
  <si>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</si>
  <si>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0611102</t>
  </si>
  <si>
    <t>0611101</t>
  </si>
  <si>
    <t>0611141</t>
  </si>
  <si>
    <t>1141</t>
  </si>
  <si>
    <t>0611142</t>
  </si>
  <si>
    <t>1142</t>
  </si>
  <si>
    <t xml:space="preserve">Інші програми та заходи у сфері освіти </t>
  </si>
  <si>
    <t xml:space="preserve"> Надання загальної середньої освіти спеціалізованими закладами загальної середньої освіти</t>
  </si>
  <si>
    <t>Надання фінансової підтримки громадським об'єднанням ветеранів і осіб з інвалідністю, діяльність яких має соціальну спрямованість</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</si>
  <si>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</si>
  <si>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Фінансова підтримка спортивних споруд, які належать громадським об'єднанням фізкультурно-спортивної спрямованості</t>
  </si>
  <si>
    <t>1111063</t>
  </si>
  <si>
    <t>1063</t>
  </si>
  <si>
    <t>0611041</t>
  </si>
  <si>
    <t>1041</t>
  </si>
  <si>
    <t>Надання загальної середньої освіти закладами загальної середньої освіти</t>
  </si>
  <si>
    <t>0611043</t>
  </si>
  <si>
    <t>1043</t>
  </si>
  <si>
    <t>0611093</t>
  </si>
  <si>
    <t>1093</t>
  </si>
  <si>
    <t>Підготовка кадрів закладами професійної (професійно-технічної) освіти та іншими закладами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</si>
  <si>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1011104</t>
  </si>
  <si>
    <t>1104</t>
  </si>
  <si>
    <t>Підготовка кадрів закладами фахової передвищої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</si>
  <si>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0611061</t>
  </si>
  <si>
    <t>1061</t>
  </si>
  <si>
    <t>0611062</t>
  </si>
  <si>
    <t>1062</t>
  </si>
  <si>
    <t>0611063</t>
  </si>
  <si>
    <t>1217361</t>
  </si>
  <si>
    <t>2818311</t>
  </si>
  <si>
    <t>1517325</t>
  </si>
  <si>
    <t>7325</t>
  </si>
  <si>
    <r>
      <t>Будівництво</t>
    </r>
    <r>
      <rPr>
        <sz val="8"/>
        <rFont val="Times New Roman"/>
        <family val="1"/>
      </rPr>
      <t> 1</t>
    </r>
    <r>
      <rPr>
        <sz val="12"/>
        <rFont val="Times New Roman"/>
        <family val="1"/>
      </rPr>
      <t> споруд, установ та закладів фізичної культури і спорту</t>
    </r>
  </si>
  <si>
    <t>Будівництво споруд, установ та закладів фізичної культури і спорту</t>
  </si>
  <si>
    <t>2918110</t>
  </si>
  <si>
    <t>8110</t>
  </si>
  <si>
    <t>0320</t>
  </si>
  <si>
    <t>Заходи із запобігання та ліквідації надзвичайних ситуацій та наслідків стихійного лиха</t>
  </si>
  <si>
    <t>1600000</t>
  </si>
  <si>
    <t>1610000</t>
  </si>
  <si>
    <t>1617693</t>
  </si>
  <si>
    <t>Управління містобудування та архітектури облдержадміністрації</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</si>
  <si>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</si>
  <si>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</si>
  <si>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</si>
  <si>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0611046</t>
  </si>
  <si>
    <t>1046</t>
  </si>
  <si>
    <t>Централізовані заходи у сфері освіти</t>
  </si>
  <si>
    <t>2500000</t>
  </si>
  <si>
    <t>2510000</t>
  </si>
  <si>
    <t>2517370</t>
  </si>
  <si>
    <t>7370</t>
  </si>
  <si>
    <t>Реалізація інших заходів щодо соціально-економічного розвитку територій</t>
  </si>
  <si>
    <t>Управління зовнішніх зносин та зовнішньоекономічної діяльності облдержадміністрації</t>
  </si>
  <si>
    <t>2818330</t>
  </si>
  <si>
    <t>8330</t>
  </si>
  <si>
    <t>0540</t>
  </si>
  <si>
    <t>Інша діяльність у сфері екології та охорони природних ресурсів</t>
  </si>
  <si>
    <t>у т.ч. за рахунок  субвенції з державного бюджету місцевим бюджетам на здійснення підтримки окремих закладів та заходів в системі охорони здоров'я</t>
  </si>
  <si>
    <t>0611192</t>
  </si>
  <si>
    <t>1192</t>
  </si>
  <si>
    <t>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субвенції з державного бюджету місцевим бюджетам</t>
  </si>
  <si>
    <t>Управління капітального будівництва облдержадміністрації</t>
  </si>
  <si>
    <t>0818751</t>
  </si>
  <si>
    <t>8751</t>
  </si>
  <si>
    <t>Допомога населенню, що постраждало внаслідок надзвичайної ситуації або стихійного лиха, за рахунок коштів резервного фонду місцевого бюджету</t>
  </si>
  <si>
    <t>0611191</t>
  </si>
  <si>
    <t>1191</t>
  </si>
  <si>
    <t>Співфінансування заходів, що реалізуються за рахунок субвенції з державного бюджету місцевим бюджетам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</si>
  <si>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0819244</t>
  </si>
  <si>
    <t>9244</t>
  </si>
  <si>
    <r>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t>
    </r>
    <r>
      <rPr>
        <u val="single"/>
        <sz val="12"/>
        <rFont val="Times New Roman"/>
        <family val="1"/>
      </rPr>
      <t>пункту 1</t>
    </r>
    <r>
      <rPr>
        <sz val="12"/>
        <rFont val="Times New Roman"/>
        <family val="1"/>
      </rPr>
      <t>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t>
    </r>
    <r>
      <rPr>
        <u val="single"/>
        <sz val="12"/>
        <rFont val="Times New Roman"/>
        <family val="1"/>
      </rPr>
      <t>пунктом 10</t>
    </r>
    <r>
      <rPr>
        <sz val="12"/>
        <rFont val="Times New Roman"/>
        <family val="1"/>
      </rPr>
      <t>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</si>
  <si>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0819243</t>
  </si>
  <si>
    <t>9243</t>
  </si>
  <si>
    <t>0717611</t>
  </si>
  <si>
    <r>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t>
    </r>
    <r>
      <rPr>
        <u val="single"/>
        <sz val="12"/>
        <rFont val="Times New Roman"/>
        <family val="1"/>
      </rPr>
      <t>абзаці першому</t>
    </r>
    <r>
      <rPr>
        <sz val="12"/>
        <rFont val="Times New Roman"/>
        <family val="1"/>
      </rPr>
      <t>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t>
    </r>
    <r>
      <rPr>
        <u val="single"/>
        <sz val="12"/>
        <rFont val="Times New Roman"/>
        <family val="1"/>
      </rPr>
      <t>пунктом 7</t>
    </r>
    <r>
      <rPr>
        <sz val="12"/>
        <rFont val="Times New Roman"/>
        <family val="1"/>
      </rPr>
      <t>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</si>
  <si>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</si>
  <si>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</si>
  <si>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</si>
  <si>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1111182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</si>
  <si>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</si>
  <si>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</si>
  <si>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</si>
  <si>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</si>
  <si>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</si>
  <si>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</si>
  <si>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у т.ч. за рахунок субвенції з державного бюджету місцевим бюджетам на реалізацію інфраструктурних проектів та розвиток об'єктів соціально-культурної сфери</t>
  </si>
  <si>
    <t>у тому числі за рахунок субвенції з державного бюджету місцевим бюджетам на реалізацію інфраструктурних проектів та розвиток об'єктів соціально-культурної сфери</t>
  </si>
  <si>
    <t>0817693</t>
  </si>
  <si>
    <t>1115048</t>
  </si>
  <si>
    <t>5048</t>
  </si>
  <si>
    <t>Розвиток спортивної інфраструктури</t>
  </si>
  <si>
    <t>1217461</t>
  </si>
  <si>
    <t>1217462</t>
  </si>
  <si>
    <t>0611171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</si>
  <si>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</si>
  <si>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</si>
  <si>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0611221</t>
  </si>
  <si>
    <t>1221</t>
  </si>
  <si>
    <t>Співфінансування заходів, що реалізуються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</si>
  <si>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3718600</t>
  </si>
  <si>
    <t>8600</t>
  </si>
  <si>
    <t>0170</t>
  </si>
  <si>
    <t>Обслуговування місцевого боргу</t>
  </si>
  <si>
    <t>0611222</t>
  </si>
  <si>
    <t>1222</t>
  </si>
  <si>
    <t>Виконання заходів щодо створення навчально-практичних центрів сучасної професійної (професійно-технічної) освіти за рахунок субвенції з державного бюджету місцевим бюджетам</t>
  </si>
  <si>
    <t>3719150</t>
  </si>
  <si>
    <t>9150</t>
  </si>
  <si>
    <t>Інші дотації з місцевого бюджету</t>
  </si>
  <si>
    <t>0611172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</si>
  <si>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</si>
  <si>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</si>
  <si>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3719514</t>
  </si>
  <si>
    <t>9514</t>
  </si>
  <si>
    <t>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t>
  </si>
  <si>
    <t>__.__.2021 № __</t>
  </si>
  <si>
    <t>у т.ч. за рахунок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</si>
  <si>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</si>
  <si>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</si>
  <si>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</si>
  <si>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0640</t>
  </si>
  <si>
    <t>Департамент культури та інформаційної політики облдержадміністрації</t>
  </si>
  <si>
    <t>1018420</t>
  </si>
  <si>
    <t>3719490</t>
  </si>
  <si>
    <t>видатків обласного бюджету на 2022 рік</t>
  </si>
  <si>
    <t>0819210</t>
  </si>
  <si>
    <t>9210</t>
  </si>
  <si>
    <t>Уточнений план на 2022 рік</t>
  </si>
  <si>
    <t xml:space="preserve">Виконано за 2022 </t>
  </si>
  <si>
    <t xml:space="preserve">% виконання </t>
  </si>
  <si>
    <t>Всього по фондах</t>
  </si>
  <si>
    <t>Виконання видатків обласного бюджету за 2022 рік</t>
  </si>
  <si>
    <t>3719610</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</si>
  <si>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</si>
  <si>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у 2,8 раза</t>
  </si>
  <si>
    <t>у 1,9 раза</t>
  </si>
  <si>
    <t>у 5,4 раза</t>
  </si>
  <si>
    <t>у 2,4 раза</t>
  </si>
  <si>
    <t>у 8 разів</t>
  </si>
  <si>
    <t>у 1,6 раза</t>
  </si>
  <si>
    <t>у 9,8 раза</t>
  </si>
  <si>
    <t>у 6,8 раза</t>
  </si>
  <si>
    <t>у 3,3 раза</t>
  </si>
  <si>
    <t xml:space="preserve">до розпорядження голови обласної </t>
  </si>
  <si>
    <t>державної адміністрації, начальника</t>
  </si>
  <si>
    <t>обласної військової адміністрації</t>
  </si>
  <si>
    <t>(код бюджету)</t>
  </si>
  <si>
    <t>Сергій МЕДВІДЬ</t>
  </si>
  <si>
    <t xml:space="preserve">  0810000000</t>
  </si>
  <si>
    <t>07.06.2024</t>
  </si>
  <si>
    <t>№ 377</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</si>
</sst>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 &quot;р.&quot;;\-#,##0\ &quot;р.&quot;"/>
    <numFmt numFmtId="197" formatCode="#,##0\ &quot;р.&quot;;[Red]\-#,##0\ &quot;р.&quot;"/>
    <numFmt numFmtId="198" formatCode="#,##0.00\ &quot;р.&quot;;\-#,##0.00\ &quot;р.&quot;"/>
    <numFmt numFmtId="199" formatCode="#,##0.00\ &quot;р.&quot;;[Red]\-#,##0.00\ &quot;р.&quot;"/>
    <numFmt numFmtId="200" formatCode="_-* #,##0\ &quot;р.&quot;_-;\-* #,##0\ &quot;р.&quot;_-;_-* &quot;-&quot;\ &quot;р.&quot;_-;_-@_-"/>
    <numFmt numFmtId="201" formatCode="_-* #,##0\ _р_._-;\-* #,##0\ _р_._-;_-* &quot;-&quot;\ _р_._-;_-@_-"/>
    <numFmt numFmtId="202" formatCode="_-* #,##0.00\ &quot;р.&quot;_-;\-* #,##0.00\ &quot;р.&quot;_-;_-* &quot;-&quot;??\ &quot;р.&quot;_-;_-@_-"/>
    <numFmt numFmtId="203" formatCode="_-* #,##0.00\ _р_._-;\-* #,##0.00\ _р_._-;_-* &quot;-&quot;??\ _р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
    <numFmt numFmtId="210" formatCode="#,##0.00000000000000"/>
    <numFmt numFmtId="211" formatCode="#,##0.0000000"/>
    <numFmt numFmtId="212" formatCode="#,##0.000"/>
    <numFmt numFmtId="213" formatCode="#,##0.0000"/>
    <numFmt numFmtId="214" formatCode="#,##0_ ;[Red]\-#,##0\ "/>
    <numFmt numFmtId="215" formatCode="#,##0.00_ ;[Red]\-#,##0.00\ "/>
    <numFmt numFmtId="216" formatCode="#,##0.0_ ;[Red]\-#,##0.0\ "/>
    <numFmt numFmtId="217" formatCode="#,##0.000_ ;[Red]\-#,##0.000\ "/>
    <numFmt numFmtId="218" formatCode="#,##0&quot;р.&quot;"/>
    <numFmt numFmtId="219" formatCode="#,##0.00&quot;₴&quot;"/>
  </numFmts>
  <fonts count="60">
    <font>
      <sz val="10"/>
      <name val="Times New Roman"/>
      <family val="0"/>
    </font>
    <font>
      <u val="single"/>
      <sz val="7.5"/>
      <color indexed="12"/>
      <name val="Times New Roman"/>
      <family val="1"/>
    </font>
    <font>
      <u val="single"/>
      <sz val="7.5"/>
      <color indexed="36"/>
      <name val="Times New Roman"/>
      <family val="1"/>
    </font>
    <font>
      <sz val="12"/>
      <name val="Times New Roman"/>
      <family val="1"/>
    </font>
    <font>
      <b/>
      <sz val="12"/>
      <name val="Times New Roman"/>
      <family val="1"/>
    </font>
    <font>
      <sz val="11"/>
      <name val="Times New Roman"/>
      <family val="1"/>
    </font>
    <font>
      <vertAlign val="superscript"/>
      <sz val="12"/>
      <name val="Times New Roman"/>
      <family val="1"/>
    </font>
    <font>
      <sz val="14"/>
      <name val="Times New Roman"/>
      <family val="1"/>
    </font>
    <font>
      <b/>
      <sz val="14"/>
      <name val="Times New Roman"/>
      <family val="1"/>
    </font>
    <font>
      <sz val="12"/>
      <color indexed="8"/>
      <name val="Times New Roman"/>
      <family val="1"/>
    </font>
    <font>
      <sz val="14"/>
      <color indexed="8"/>
      <name val="Times New Roman"/>
      <family val="1"/>
    </font>
    <font>
      <u val="single"/>
      <sz val="12"/>
      <name val="Times New Roman"/>
      <family val="1"/>
    </font>
    <font>
      <sz val="12"/>
      <color indexed="63"/>
      <name val="Times New Roman"/>
      <family val="1"/>
    </font>
    <font>
      <sz val="8"/>
      <name val="Times New Roman"/>
      <family val="1"/>
    </font>
    <font>
      <sz val="16"/>
      <name val="Times New Roman"/>
      <family val="1"/>
    </font>
    <font>
      <sz val="18"/>
      <name val="Times New Roman"/>
      <family val="1"/>
    </font>
    <font>
      <b/>
      <sz val="16"/>
      <name val="Times New Roman"/>
      <family val="1"/>
    </font>
    <font>
      <u val="single"/>
      <sz val="16"/>
      <name val="Times New Roman"/>
      <family val="1"/>
    </font>
    <font>
      <sz val="16"/>
      <color indexed="8"/>
      <name val="Times New Roman"/>
      <family val="1"/>
    </font>
    <font>
      <b/>
      <sz val="16"/>
      <color indexed="8"/>
      <name val="Times New Roman"/>
      <family val="1"/>
    </font>
    <font>
      <sz val="20"/>
      <name val="Times New Roman"/>
      <family val="1"/>
    </font>
    <font>
      <b/>
      <sz val="38"/>
      <name val="Times New Roman"/>
      <family val="1"/>
    </font>
    <font>
      <sz val="38"/>
      <name val="Times New Roman"/>
      <family val="1"/>
    </font>
    <font>
      <sz val="24"/>
      <name val="Times New Roman"/>
      <family val="1"/>
    </font>
    <font>
      <b/>
      <sz val="40"/>
      <name val="Times New Roman"/>
      <family val="1"/>
    </font>
    <font>
      <sz val="4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2"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cellStyleXfs>
  <cellXfs count="164">
    <xf numFmtId="0" fontId="0" fillId="0" borderId="0" xfId="0" applyAlignment="1">
      <alignment/>
    </xf>
    <xf numFmtId="0" fontId="0" fillId="0" borderId="0" xfId="0" applyAlignment="1">
      <alignment horizontal="center"/>
    </xf>
    <xf numFmtId="0" fontId="5" fillId="0" borderId="0" xfId="0" applyFont="1" applyAlignment="1">
      <alignment/>
    </xf>
    <xf numFmtId="0" fontId="3" fillId="0" borderId="0" xfId="0" applyFont="1" applyFill="1" applyAlignment="1">
      <alignment vertical="top" wrapText="1"/>
    </xf>
    <xf numFmtId="0" fontId="5" fillId="0" borderId="0" xfId="0" applyFont="1" applyFill="1" applyAlignment="1">
      <alignment/>
    </xf>
    <xf numFmtId="49" fontId="3" fillId="0" borderId="0" xfId="0" applyNumberFormat="1" applyFont="1" applyFill="1" applyAlignment="1">
      <alignment horizontal="center" vertical="top"/>
    </xf>
    <xf numFmtId="0" fontId="0" fillId="0" borderId="0" xfId="0" applyFill="1" applyAlignment="1">
      <alignment/>
    </xf>
    <xf numFmtId="0" fontId="5" fillId="32" borderId="0" xfId="0" applyFont="1" applyFill="1" applyAlignment="1">
      <alignment/>
    </xf>
    <xf numFmtId="0" fontId="3" fillId="0" borderId="0" xfId="0" applyNumberFormat="1" applyFont="1" applyFill="1" applyBorder="1" applyAlignment="1">
      <alignment horizontal="justify" vertical="top"/>
    </xf>
    <xf numFmtId="0" fontId="3" fillId="0" borderId="0" xfId="0" applyFont="1" applyFill="1" applyAlignment="1">
      <alignment horizontal="center"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49" fontId="3" fillId="0" borderId="11"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0" fontId="7" fillId="0" borderId="0" xfId="0" applyFont="1" applyAlignment="1">
      <alignment/>
    </xf>
    <xf numFmtId="0" fontId="7" fillId="0" borderId="0" xfId="0" applyFont="1" applyAlignment="1">
      <alignment vertical="top"/>
    </xf>
    <xf numFmtId="49" fontId="7" fillId="0" borderId="0" xfId="0" applyNumberFormat="1" applyFont="1" applyFill="1" applyBorder="1" applyAlignment="1">
      <alignment horizontal="center" vertical="top"/>
    </xf>
    <xf numFmtId="0" fontId="7" fillId="0" borderId="0" xfId="0" applyFont="1" applyFill="1" applyBorder="1" applyAlignment="1">
      <alignment vertical="top" wrapText="1"/>
    </xf>
    <xf numFmtId="0" fontId="7" fillId="0" borderId="0" xfId="0" applyFont="1" applyFill="1" applyAlignment="1">
      <alignment vertical="top"/>
    </xf>
    <xf numFmtId="0" fontId="7" fillId="0" borderId="0" xfId="0" applyFont="1" applyFill="1" applyAlignment="1">
      <alignment vertical="top" wrapText="1"/>
    </xf>
    <xf numFmtId="49" fontId="7" fillId="0" borderId="11" xfId="0" applyNumberFormat="1" applyFont="1" applyFill="1" applyBorder="1" applyAlignment="1">
      <alignment horizontal="center" vertical="top"/>
    </xf>
    <xf numFmtId="49" fontId="7" fillId="0" borderId="0" xfId="0" applyNumberFormat="1" applyFont="1" applyFill="1" applyAlignment="1">
      <alignment horizontal="center" vertical="top"/>
    </xf>
    <xf numFmtId="0" fontId="3" fillId="0" borderId="0" xfId="0" applyFont="1" applyFill="1" applyAlignment="1">
      <alignment wrapText="1"/>
    </xf>
    <xf numFmtId="4" fontId="3" fillId="0" borderId="0" xfId="0" applyNumberFormat="1" applyFont="1" applyFill="1" applyAlignment="1">
      <alignment vertical="top"/>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vertical="top"/>
    </xf>
    <xf numFmtId="4" fontId="3" fillId="0" borderId="0" xfId="0" applyNumberFormat="1" applyFont="1" applyFill="1" applyBorder="1" applyAlignment="1">
      <alignment vertical="top"/>
    </xf>
    <xf numFmtId="4" fontId="3" fillId="0" borderId="0" xfId="0" applyNumberFormat="1" applyFont="1" applyFill="1" applyBorder="1" applyAlignment="1">
      <alignment horizontal="justify" vertical="top"/>
    </xf>
    <xf numFmtId="0" fontId="5" fillId="0" borderId="0" xfId="0" applyFont="1" applyAlignment="1">
      <alignment vertical="top"/>
    </xf>
    <xf numFmtId="49" fontId="3" fillId="0" borderId="12" xfId="0" applyNumberFormat="1" applyFont="1" applyFill="1" applyBorder="1" applyAlignment="1">
      <alignment horizontal="center" vertical="top"/>
    </xf>
    <xf numFmtId="0" fontId="3" fillId="0" borderId="12" xfId="0" applyFont="1" applyFill="1" applyBorder="1" applyAlignment="1">
      <alignment vertical="top" wrapText="1"/>
    </xf>
    <xf numFmtId="4" fontId="3" fillId="0" borderId="12" xfId="0" applyNumberFormat="1" applyFont="1" applyFill="1" applyBorder="1" applyAlignment="1">
      <alignment vertical="top"/>
    </xf>
    <xf numFmtId="0" fontId="10" fillId="0" borderId="0" xfId="0" applyFont="1" applyFill="1" applyAlignment="1">
      <alignment vertical="top" wrapText="1"/>
    </xf>
    <xf numFmtId="0" fontId="4" fillId="0" borderId="0" xfId="0" applyFont="1" applyFill="1" applyAlignment="1">
      <alignment horizontal="center"/>
    </xf>
    <xf numFmtId="0" fontId="7" fillId="32" borderId="0" xfId="0" applyFont="1" applyFill="1" applyAlignment="1">
      <alignment vertical="top"/>
    </xf>
    <xf numFmtId="49" fontId="7" fillId="0" borderId="10" xfId="0" applyNumberFormat="1" applyFont="1" applyFill="1" applyBorder="1" applyAlignment="1">
      <alignment horizontal="center" vertical="top"/>
    </xf>
    <xf numFmtId="0" fontId="7" fillId="0" borderId="10" xfId="0" applyFont="1" applyFill="1" applyBorder="1" applyAlignment="1">
      <alignment horizontal="center" vertical="top" wrapText="1"/>
    </xf>
    <xf numFmtId="0" fontId="10" fillId="0" borderId="0" xfId="0" applyFont="1" applyFill="1" applyAlignment="1">
      <alignment wrapText="1"/>
    </xf>
    <xf numFmtId="0" fontId="3" fillId="0" borderId="0" xfId="0" applyFont="1" applyAlignment="1">
      <alignment vertical="top"/>
    </xf>
    <xf numFmtId="4" fontId="3" fillId="0" borderId="0" xfId="0" applyNumberFormat="1" applyFont="1" applyFill="1" applyBorder="1" applyAlignment="1">
      <alignment/>
    </xf>
    <xf numFmtId="0" fontId="9" fillId="0" borderId="0" xfId="0" applyFont="1" applyFill="1" applyAlignment="1">
      <alignment wrapText="1"/>
    </xf>
    <xf numFmtId="0" fontId="9" fillId="0" borderId="0" xfId="0" applyFont="1" applyFill="1" applyAlignment="1">
      <alignment vertical="top" wrapText="1"/>
    </xf>
    <xf numFmtId="0" fontId="9" fillId="0" borderId="0" xfId="0" applyFont="1" applyFill="1" applyBorder="1" applyAlignment="1">
      <alignment vertical="top" wrapText="1"/>
    </xf>
    <xf numFmtId="0" fontId="9" fillId="0" borderId="11" xfId="0" applyFont="1" applyFill="1" applyBorder="1" applyAlignment="1">
      <alignment vertical="top" wrapText="1"/>
    </xf>
    <xf numFmtId="0" fontId="9" fillId="0" borderId="0" xfId="0" applyFont="1" applyFill="1" applyBorder="1" applyAlignment="1">
      <alignment wrapText="1"/>
    </xf>
    <xf numFmtId="0" fontId="12" fillId="0" borderId="0" xfId="0" applyFont="1" applyFill="1" applyAlignment="1">
      <alignment vertical="top" wrapText="1"/>
    </xf>
    <xf numFmtId="0" fontId="3" fillId="0" borderId="0" xfId="0" applyFont="1" applyFill="1" applyAlignment="1">
      <alignment vertical="top"/>
    </xf>
    <xf numFmtId="0" fontId="3" fillId="0" borderId="0" xfId="0" applyFont="1" applyAlignment="1">
      <alignment vertical="top" wrapText="1"/>
    </xf>
    <xf numFmtId="0" fontId="7" fillId="0" borderId="0" xfId="0" applyFont="1" applyAlignment="1">
      <alignment vertical="top" wrapText="1"/>
    </xf>
    <xf numFmtId="0" fontId="12" fillId="0" borderId="0" xfId="0" applyFont="1" applyAlignment="1">
      <alignment vertical="top" wrapText="1"/>
    </xf>
    <xf numFmtId="0" fontId="3" fillId="33" borderId="0" xfId="0" applyFont="1" applyFill="1" applyBorder="1" applyAlignment="1">
      <alignment horizontal="left" vertical="top" wrapText="1"/>
    </xf>
    <xf numFmtId="0" fontId="3" fillId="0" borderId="11" xfId="0" applyFont="1" applyBorder="1" applyAlignment="1">
      <alignment vertical="top" wrapText="1"/>
    </xf>
    <xf numFmtId="0" fontId="3" fillId="0" borderId="11" xfId="0" applyFont="1" applyBorder="1" applyAlignment="1">
      <alignment wrapText="1"/>
    </xf>
    <xf numFmtId="0" fontId="3" fillId="0" borderId="0" xfId="0" applyFont="1" applyAlignment="1">
      <alignment wrapText="1"/>
    </xf>
    <xf numFmtId="0" fontId="5" fillId="0" borderId="0" xfId="0" applyFont="1" applyFill="1" applyAlignment="1">
      <alignment vertical="top"/>
    </xf>
    <xf numFmtId="4" fontId="5" fillId="0" borderId="0" xfId="0" applyNumberFormat="1" applyFont="1" applyFill="1" applyAlignment="1">
      <alignment/>
    </xf>
    <xf numFmtId="0" fontId="0" fillId="0" borderId="0" xfId="0" applyFill="1" applyAlignment="1">
      <alignment horizontal="center"/>
    </xf>
    <xf numFmtId="0" fontId="5" fillId="0" borderId="0" xfId="0" applyFont="1" applyFill="1" applyBorder="1" applyAlignment="1">
      <alignment/>
    </xf>
    <xf numFmtId="0" fontId="7" fillId="0" borderId="0" xfId="0" applyFont="1" applyFill="1" applyAlignment="1">
      <alignment/>
    </xf>
    <xf numFmtId="0" fontId="7" fillId="0" borderId="0" xfId="0" applyFont="1" applyFill="1" applyBorder="1" applyAlignment="1">
      <alignment vertical="top"/>
    </xf>
    <xf numFmtId="0" fontId="3" fillId="0" borderId="0" xfId="0" applyFont="1" applyBorder="1" applyAlignment="1">
      <alignment vertical="top" wrapText="1"/>
    </xf>
    <xf numFmtId="0" fontId="3" fillId="0" borderId="0" xfId="0" applyFont="1" applyBorder="1" applyAlignment="1">
      <alignment wrapText="1"/>
    </xf>
    <xf numFmtId="0" fontId="7" fillId="0" borderId="10" xfId="53" applyNumberFormat="1" applyFont="1" applyFill="1" applyBorder="1" applyAlignment="1" applyProtection="1">
      <alignment wrapText="1"/>
      <protection/>
    </xf>
    <xf numFmtId="3" fontId="7" fillId="0" borderId="0" xfId="0" applyNumberFormat="1" applyFont="1" applyFill="1" applyAlignment="1">
      <alignment/>
    </xf>
    <xf numFmtId="3" fontId="7" fillId="0" borderId="10" xfId="0" applyNumberFormat="1" applyFont="1" applyFill="1" applyBorder="1" applyAlignment="1">
      <alignment horizontal="center" vertical="top"/>
    </xf>
    <xf numFmtId="3" fontId="7" fillId="0" borderId="10" xfId="0" applyNumberFormat="1" applyFont="1" applyFill="1" applyBorder="1" applyAlignment="1">
      <alignment horizontal="center" vertical="top" wrapText="1"/>
    </xf>
    <xf numFmtId="3" fontId="7" fillId="0" borderId="0" xfId="0" applyNumberFormat="1" applyFont="1" applyFill="1" applyAlignment="1">
      <alignment horizontal="center" vertical="top"/>
    </xf>
    <xf numFmtId="3" fontId="7" fillId="0" borderId="0" xfId="0" applyNumberFormat="1" applyFont="1" applyFill="1" applyAlignment="1">
      <alignment vertical="top" wrapText="1"/>
    </xf>
    <xf numFmtId="3" fontId="8" fillId="0" borderId="0" xfId="0" applyNumberFormat="1" applyFont="1" applyFill="1" applyAlignment="1">
      <alignment horizontal="center"/>
    </xf>
    <xf numFmtId="208" fontId="7" fillId="0" borderId="0" xfId="0" applyNumberFormat="1" applyFont="1" applyFill="1" applyAlignment="1">
      <alignment/>
    </xf>
    <xf numFmtId="208" fontId="7" fillId="0" borderId="0" xfId="0" applyNumberFormat="1" applyFont="1" applyFill="1" applyAlignment="1">
      <alignment horizontal="center" vertical="top"/>
    </xf>
    <xf numFmtId="49" fontId="8" fillId="0" borderId="0" xfId="0" applyNumberFormat="1" applyFont="1" applyFill="1" applyAlignment="1">
      <alignment horizontal="center" vertical="top"/>
    </xf>
    <xf numFmtId="0" fontId="8" fillId="0" borderId="0" xfId="0" applyFont="1" applyFill="1" applyAlignment="1">
      <alignment vertical="top"/>
    </xf>
    <xf numFmtId="0" fontId="8" fillId="0" borderId="0" xfId="0" applyFont="1" applyAlignment="1">
      <alignment vertical="top"/>
    </xf>
    <xf numFmtId="208" fontId="7" fillId="0" borderId="0" xfId="0" applyNumberFormat="1" applyFont="1" applyFill="1" applyAlignment="1">
      <alignment horizontal="center"/>
    </xf>
    <xf numFmtId="49" fontId="8" fillId="0" borderId="0" xfId="0" applyNumberFormat="1" applyFont="1" applyFill="1" applyBorder="1" applyAlignment="1">
      <alignment horizontal="center" vertical="top"/>
    </xf>
    <xf numFmtId="208" fontId="7" fillId="0" borderId="0" xfId="0" applyNumberFormat="1" applyFont="1" applyAlignment="1">
      <alignment/>
    </xf>
    <xf numFmtId="208" fontId="14" fillId="0" borderId="0" xfId="0" applyNumberFormat="1" applyFont="1" applyFill="1" applyAlignment="1">
      <alignment/>
    </xf>
    <xf numFmtId="0" fontId="16" fillId="0" borderId="0" xfId="0" applyFont="1" applyFill="1" applyAlignment="1">
      <alignment vertical="top" wrapText="1"/>
    </xf>
    <xf numFmtId="3" fontId="16" fillId="0" borderId="0" xfId="0" applyNumberFormat="1" applyFont="1" applyFill="1" applyAlignment="1">
      <alignment vertical="top"/>
    </xf>
    <xf numFmtId="208" fontId="16" fillId="0" borderId="0" xfId="0" applyNumberFormat="1" applyFont="1" applyFill="1" applyAlignment="1">
      <alignment vertical="top"/>
    </xf>
    <xf numFmtId="0" fontId="14" fillId="0" borderId="0" xfId="0" applyFont="1" applyFill="1" applyBorder="1" applyAlignment="1">
      <alignment vertical="top" wrapText="1"/>
    </xf>
    <xf numFmtId="3" fontId="14" fillId="0" borderId="0" xfId="0" applyNumberFormat="1" applyFont="1" applyFill="1" applyBorder="1" applyAlignment="1">
      <alignment vertical="top"/>
    </xf>
    <xf numFmtId="208" fontId="14" fillId="0" borderId="0" xfId="0" applyNumberFormat="1" applyFont="1" applyFill="1" applyAlignment="1">
      <alignment vertical="top"/>
    </xf>
    <xf numFmtId="3" fontId="14" fillId="0" borderId="0" xfId="0" applyNumberFormat="1" applyFont="1" applyFill="1" applyAlignment="1">
      <alignment vertical="top"/>
    </xf>
    <xf numFmtId="0" fontId="14" fillId="0" borderId="11" xfId="0" applyFont="1" applyBorder="1" applyAlignment="1">
      <alignment vertical="top" wrapText="1"/>
    </xf>
    <xf numFmtId="3" fontId="14" fillId="0" borderId="11" xfId="0" applyNumberFormat="1" applyFont="1" applyFill="1" applyBorder="1" applyAlignment="1">
      <alignment vertical="top"/>
    </xf>
    <xf numFmtId="208" fontId="14" fillId="0" borderId="11" xfId="0" applyNumberFormat="1" applyFont="1" applyFill="1" applyBorder="1" applyAlignment="1">
      <alignment vertical="top"/>
    </xf>
    <xf numFmtId="0" fontId="16" fillId="0" borderId="0" xfId="0" applyFont="1" applyFill="1" applyBorder="1" applyAlignment="1">
      <alignment vertical="top" wrapText="1"/>
    </xf>
    <xf numFmtId="0" fontId="14" fillId="0" borderId="11" xfId="0" applyFont="1" applyFill="1" applyBorder="1" applyAlignment="1">
      <alignment vertical="top" wrapText="1"/>
    </xf>
    <xf numFmtId="3" fontId="16" fillId="0" borderId="0" xfId="0" applyNumberFormat="1" applyFont="1" applyFill="1" applyBorder="1" applyAlignment="1">
      <alignment vertical="top"/>
    </xf>
    <xf numFmtId="208" fontId="14" fillId="0" borderId="0" xfId="0" applyNumberFormat="1" applyFont="1" applyFill="1" applyAlignment="1">
      <alignment horizontal="right" vertical="top"/>
    </xf>
    <xf numFmtId="0" fontId="14" fillId="0" borderId="0" xfId="0" applyFont="1" applyFill="1" applyAlignment="1">
      <alignment vertical="top" wrapText="1"/>
    </xf>
    <xf numFmtId="0" fontId="14" fillId="0" borderId="0" xfId="0" applyFont="1" applyAlignment="1">
      <alignment vertical="top" wrapText="1"/>
    </xf>
    <xf numFmtId="208" fontId="17" fillId="0" borderId="11" xfId="0" applyNumberFormat="1" applyFont="1" applyFill="1" applyBorder="1" applyAlignment="1">
      <alignment vertical="top"/>
    </xf>
    <xf numFmtId="0" fontId="14" fillId="0" borderId="0" xfId="53" applyNumberFormat="1" applyFont="1" applyFill="1" applyBorder="1" applyAlignment="1" applyProtection="1">
      <alignment vertical="top" wrapText="1"/>
      <protection/>
    </xf>
    <xf numFmtId="0" fontId="18" fillId="0" borderId="0" xfId="0" applyFont="1" applyFill="1" applyBorder="1" applyAlignment="1">
      <alignment vertical="top" wrapText="1"/>
    </xf>
    <xf numFmtId="0" fontId="14" fillId="33" borderId="0" xfId="0" applyFont="1" applyFill="1" applyBorder="1" applyAlignment="1">
      <alignment horizontal="left" vertical="top" wrapText="1"/>
    </xf>
    <xf numFmtId="0" fontId="16" fillId="0" borderId="0" xfId="0" applyFont="1" applyBorder="1" applyAlignment="1">
      <alignment vertical="top" wrapText="1"/>
    </xf>
    <xf numFmtId="0" fontId="14" fillId="0" borderId="0" xfId="0" applyFont="1" applyBorder="1" applyAlignment="1">
      <alignment vertical="top" wrapText="1"/>
    </xf>
    <xf numFmtId="0" fontId="19" fillId="0" borderId="0" xfId="0" applyFont="1" applyFill="1" applyBorder="1" applyAlignment="1">
      <alignment vertical="top" wrapText="1"/>
    </xf>
    <xf numFmtId="208" fontId="16" fillId="0" borderId="0" xfId="0" applyNumberFormat="1" applyFont="1" applyFill="1" applyBorder="1" applyAlignment="1">
      <alignment vertical="top"/>
    </xf>
    <xf numFmtId="208" fontId="14" fillId="0" borderId="0" xfId="0" applyNumberFormat="1" applyFont="1" applyFill="1" applyBorder="1" applyAlignment="1">
      <alignment vertical="top"/>
    </xf>
    <xf numFmtId="0" fontId="20" fillId="0" borderId="0" xfId="0" applyFont="1" applyAlignment="1">
      <alignment/>
    </xf>
    <xf numFmtId="208" fontId="20" fillId="0" borderId="0" xfId="0" applyNumberFormat="1" applyFont="1" applyAlignment="1">
      <alignment/>
    </xf>
    <xf numFmtId="4" fontId="20" fillId="0" borderId="0" xfId="0" applyNumberFormat="1" applyFont="1" applyFill="1" applyAlignment="1">
      <alignment vertical="top"/>
    </xf>
    <xf numFmtId="3" fontId="20" fillId="0" borderId="0" xfId="0" applyNumberFormat="1" applyFont="1" applyFill="1" applyAlignment="1">
      <alignment horizontal="left" vertical="top" wrapText="1"/>
    </xf>
    <xf numFmtId="0" fontId="20" fillId="0" borderId="0" xfId="0" applyFont="1" applyAlignment="1">
      <alignment vertical="top"/>
    </xf>
    <xf numFmtId="3" fontId="20" fillId="0" borderId="0" xfId="0" applyNumberFormat="1" applyFont="1" applyFill="1" applyAlignment="1">
      <alignment vertical="top"/>
    </xf>
    <xf numFmtId="49" fontId="23" fillId="0" borderId="0" xfId="0" applyNumberFormat="1" applyFont="1" applyFill="1" applyBorder="1" applyAlignment="1">
      <alignment horizontal="center"/>
    </xf>
    <xf numFmtId="49" fontId="23" fillId="0" borderId="0" xfId="0" applyNumberFormat="1" applyFont="1" applyFill="1" applyAlignment="1">
      <alignment horizontal="center" vertical="top"/>
    </xf>
    <xf numFmtId="0" fontId="21" fillId="0" borderId="0" xfId="0" applyFont="1" applyFill="1" applyAlignment="1">
      <alignment horizontal="center"/>
    </xf>
    <xf numFmtId="0" fontId="22" fillId="0" borderId="0" xfId="0" applyFont="1" applyAlignment="1">
      <alignment/>
    </xf>
    <xf numFmtId="49" fontId="20" fillId="0" borderId="0" xfId="0" applyNumberFormat="1" applyFont="1" applyFill="1" applyBorder="1" applyAlignment="1">
      <alignment horizontal="left"/>
    </xf>
    <xf numFmtId="49" fontId="20" fillId="0" borderId="0" xfId="0" applyNumberFormat="1" applyFont="1" applyFill="1" applyAlignment="1">
      <alignment horizontal="left" vertical="top"/>
    </xf>
    <xf numFmtId="3" fontId="15" fillId="0" borderId="0" xfId="0" applyNumberFormat="1" applyFont="1" applyFill="1" applyAlignment="1">
      <alignment/>
    </xf>
    <xf numFmtId="4" fontId="15" fillId="0" borderId="0" xfId="0" applyNumberFormat="1" applyFont="1" applyFill="1" applyAlignment="1">
      <alignment/>
    </xf>
    <xf numFmtId="3" fontId="7" fillId="0" borderId="11" xfId="0" applyNumberFormat="1" applyFont="1" applyFill="1" applyBorder="1" applyAlignment="1">
      <alignment/>
    </xf>
    <xf numFmtId="208" fontId="7" fillId="0" borderId="11" xfId="0" applyNumberFormat="1" applyFont="1" applyFill="1" applyBorder="1" applyAlignment="1">
      <alignment/>
    </xf>
    <xf numFmtId="3" fontId="7" fillId="0" borderId="0" xfId="0" applyNumberFormat="1" applyFont="1" applyFill="1" applyBorder="1" applyAlignment="1">
      <alignment/>
    </xf>
    <xf numFmtId="208" fontId="7" fillId="0" borderId="0" xfId="0" applyNumberFormat="1" applyFont="1" applyFill="1" applyBorder="1" applyAlignment="1">
      <alignment/>
    </xf>
    <xf numFmtId="49" fontId="3" fillId="0" borderId="0" xfId="0" applyNumberFormat="1" applyFont="1" applyFill="1" applyAlignment="1">
      <alignment horizontal="center" vertical="top"/>
    </xf>
    <xf numFmtId="0" fontId="3" fillId="0" borderId="0" xfId="0" applyFont="1" applyFill="1" applyAlignment="1">
      <alignment horizontal="center" vertical="top"/>
    </xf>
    <xf numFmtId="49" fontId="3" fillId="0" borderId="11" xfId="0" applyNumberFormat="1" applyFont="1" applyFill="1" applyBorder="1" applyAlignment="1">
      <alignment horizontal="center"/>
    </xf>
    <xf numFmtId="4" fontId="3" fillId="0" borderId="10" xfId="0" applyNumberFormat="1" applyFont="1" applyFill="1" applyBorder="1" applyAlignment="1">
      <alignment vertical="top"/>
    </xf>
    <xf numFmtId="4" fontId="3" fillId="0" borderId="13" xfId="0" applyNumberFormat="1" applyFont="1" applyFill="1" applyBorder="1" applyAlignment="1">
      <alignment vertical="top" wrapText="1"/>
    </xf>
    <xf numFmtId="4" fontId="3" fillId="0" borderId="14" xfId="0" applyNumberFormat="1" applyFont="1" applyFill="1" applyBorder="1" applyAlignment="1">
      <alignment vertical="top"/>
    </xf>
    <xf numFmtId="4" fontId="3" fillId="0" borderId="10" xfId="0" applyNumberFormat="1" applyFont="1" applyFill="1" applyBorder="1" applyAlignment="1">
      <alignment horizontal="center" vertical="top"/>
    </xf>
    <xf numFmtId="4" fontId="3" fillId="0" borderId="13" xfId="0" applyNumberFormat="1" applyFont="1" applyFill="1" applyBorder="1" applyAlignment="1">
      <alignment horizontal="center" vertical="top"/>
    </xf>
    <xf numFmtId="4" fontId="3" fillId="0" borderId="10" xfId="0" applyNumberFormat="1" applyFont="1" applyFill="1" applyBorder="1" applyAlignment="1">
      <alignment vertical="top" wrapText="1"/>
    </xf>
    <xf numFmtId="49" fontId="4" fillId="0" borderId="0" xfId="0" applyNumberFormat="1" applyFont="1" applyFill="1" applyAlignment="1">
      <alignment horizontal="center"/>
    </xf>
    <xf numFmtId="0" fontId="4" fillId="0" borderId="0" xfId="0" applyFont="1" applyFill="1" applyAlignment="1">
      <alignment horizontal="center"/>
    </xf>
    <xf numFmtId="49" fontId="3" fillId="0" borderId="13"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xf>
    <xf numFmtId="49" fontId="3" fillId="0" borderId="14" xfId="0" applyNumberFormat="1" applyFont="1" applyFill="1" applyBorder="1" applyAlignment="1">
      <alignment horizontal="center" vertical="top"/>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vertical="top" wrapText="1"/>
    </xf>
    <xf numFmtId="0" fontId="3" fillId="0" borderId="14" xfId="0" applyFont="1" applyFill="1" applyBorder="1" applyAlignment="1">
      <alignment vertical="top" wrapText="1"/>
    </xf>
    <xf numFmtId="4" fontId="3" fillId="0" borderId="13" xfId="0" applyNumberFormat="1" applyFont="1" applyFill="1" applyBorder="1" applyAlignment="1">
      <alignment horizontal="center" vertical="top"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3" fontId="15" fillId="0" borderId="13" xfId="0" applyNumberFormat="1" applyFont="1" applyFill="1" applyBorder="1" applyAlignment="1">
      <alignment horizontal="center" vertical="center" wrapText="1"/>
    </xf>
    <xf numFmtId="3" fontId="15" fillId="0" borderId="14" xfId="0" applyNumberFormat="1" applyFont="1" applyFill="1" applyBorder="1" applyAlignment="1">
      <alignment horizontal="center" vertical="center" wrapText="1"/>
    </xf>
    <xf numFmtId="3" fontId="15" fillId="0" borderId="14" xfId="0" applyNumberFormat="1" applyFont="1" applyFill="1" applyBorder="1" applyAlignment="1">
      <alignment horizontal="center" vertical="center"/>
    </xf>
    <xf numFmtId="208" fontId="15" fillId="0" borderId="13" xfId="0" applyNumberFormat="1" applyFont="1" applyFill="1" applyBorder="1" applyAlignment="1">
      <alignment horizontal="center" vertical="center" wrapText="1"/>
    </xf>
    <xf numFmtId="208" fontId="15" fillId="0" borderId="14" xfId="0" applyNumberFormat="1" applyFont="1" applyFill="1" applyBorder="1" applyAlignment="1">
      <alignment horizontal="center" vertical="center"/>
    </xf>
    <xf numFmtId="3" fontId="20" fillId="0" borderId="0" xfId="0" applyNumberFormat="1" applyFont="1" applyFill="1" applyAlignment="1">
      <alignment horizontal="left" vertical="top" wrapText="1"/>
    </xf>
    <xf numFmtId="0" fontId="0" fillId="0" borderId="0" xfId="0" applyAlignment="1">
      <alignment/>
    </xf>
    <xf numFmtId="3" fontId="15" fillId="0" borderId="10" xfId="0" applyNumberFormat="1" applyFont="1" applyBorder="1" applyAlignment="1">
      <alignment horizontal="center" vertical="center"/>
    </xf>
    <xf numFmtId="0" fontId="24" fillId="0" borderId="0" xfId="0" applyFont="1" applyFill="1" applyAlignment="1">
      <alignment horizontal="center"/>
    </xf>
    <xf numFmtId="0" fontId="25" fillId="0" borderId="0" xfId="0" applyFont="1" applyAlignment="1">
      <alignment/>
    </xf>
    <xf numFmtId="3" fontId="15" fillId="0" borderId="10"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49" fontId="20" fillId="0" borderId="0" xfId="0" applyNumberFormat="1" applyFont="1" applyAlignment="1">
      <alignment/>
    </xf>
    <xf numFmtId="49" fontId="20" fillId="0" borderId="0" xfId="0" applyNumberFormat="1" applyFont="1" applyAlignment="1">
      <alignment horizontal="left"/>
    </xf>
    <xf numFmtId="49" fontId="20" fillId="0" borderId="0" xfId="0" applyNumberFormat="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ЦЗН 1300,0"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371475</xdr:rowOff>
    </xdr:from>
    <xdr:to>
      <xdr:col>1</xdr:col>
      <xdr:colOff>1714500</xdr:colOff>
      <xdr:row>12</xdr:row>
      <xdr:rowOff>381000</xdr:rowOff>
    </xdr:to>
    <xdr:sp>
      <xdr:nvSpPr>
        <xdr:cNvPr id="1" name="Прямая соединительная линия 2"/>
        <xdr:cNvSpPr>
          <a:spLocks/>
        </xdr:cNvSpPr>
      </xdr:nvSpPr>
      <xdr:spPr>
        <a:xfrm flipV="1">
          <a:off x="1314450" y="3714750"/>
          <a:ext cx="17049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Q338"/>
  <sheetViews>
    <sheetView zoomScale="75" zoomScaleNormal="75" zoomScaleSheetLayoutView="72" zoomScalePageLayoutView="0" workbookViewId="0" topLeftCell="A1">
      <pane ySplit="13" topLeftCell="A267" activePane="bottomLeft" state="frozen"/>
      <selection pane="topLeft" activeCell="F216" sqref="F216"/>
      <selection pane="bottomLeft" activeCell="R269" sqref="R269"/>
    </sheetView>
  </sheetViews>
  <sheetFormatPr defaultColWidth="9.33203125" defaultRowHeight="12.75"/>
  <cols>
    <col min="1" max="1" width="11" style="5" customWidth="1"/>
    <col min="2" max="2" width="11" style="9" customWidth="1"/>
    <col min="3" max="3" width="9.83203125" style="9" customWidth="1"/>
    <col min="4" max="4" width="42.83203125" style="3" customWidth="1"/>
    <col min="5" max="5" width="21.33203125" style="26" customWidth="1"/>
    <col min="6" max="6" width="20.66015625" style="26" customWidth="1"/>
    <col min="7" max="7" width="20.83203125" style="26" customWidth="1"/>
    <col min="8" max="9" width="17.83203125" style="26" customWidth="1"/>
    <col min="10" max="10" width="20" style="26" customWidth="1"/>
    <col min="11" max="11" width="19" style="26" customWidth="1"/>
    <col min="12" max="12" width="18" style="26" customWidth="1"/>
    <col min="13" max="13" width="16.33203125" style="26" customWidth="1"/>
    <col min="14" max="14" width="16" style="26" customWidth="1"/>
    <col min="15" max="15" width="20" style="26" customWidth="1"/>
    <col min="16" max="16" width="19.66015625" style="26" customWidth="1"/>
    <col min="17" max="17" width="9.33203125" style="6" customWidth="1"/>
    <col min="18" max="18" width="17" style="6" bestFit="1" customWidth="1"/>
    <col min="19" max="24" width="9.33203125" style="6" customWidth="1"/>
    <col min="25" max="25" width="17" style="6" bestFit="1" customWidth="1"/>
    <col min="26" max="43" width="9.33203125" style="6" customWidth="1"/>
  </cols>
  <sheetData>
    <row r="2" ht="15">
      <c r="M2" s="26" t="s">
        <v>59</v>
      </c>
    </row>
    <row r="3" ht="15">
      <c r="M3" s="26" t="s">
        <v>60</v>
      </c>
    </row>
    <row r="4" ht="15">
      <c r="M4" s="26" t="s">
        <v>630</v>
      </c>
    </row>
    <row r="5" spans="1:16" ht="15">
      <c r="A5" s="133" t="s">
        <v>61</v>
      </c>
      <c r="B5" s="133"/>
      <c r="C5" s="133"/>
      <c r="D5" s="133"/>
      <c r="E5" s="133"/>
      <c r="F5" s="133"/>
      <c r="G5" s="133"/>
      <c r="H5" s="133"/>
      <c r="I5" s="133"/>
      <c r="J5" s="133"/>
      <c r="K5" s="133"/>
      <c r="L5" s="133"/>
      <c r="M5" s="133"/>
      <c r="N5" s="133"/>
      <c r="O5" s="133"/>
      <c r="P5" s="133"/>
    </row>
    <row r="6" spans="1:16" ht="15">
      <c r="A6" s="134" t="s">
        <v>639</v>
      </c>
      <c r="B6" s="134"/>
      <c r="C6" s="134"/>
      <c r="D6" s="134"/>
      <c r="E6" s="134"/>
      <c r="F6" s="134"/>
      <c r="G6" s="134"/>
      <c r="H6" s="134"/>
      <c r="I6" s="134"/>
      <c r="J6" s="134"/>
      <c r="K6" s="134"/>
      <c r="L6" s="134"/>
      <c r="M6" s="134"/>
      <c r="N6" s="134"/>
      <c r="O6" s="134"/>
      <c r="P6" s="134"/>
    </row>
    <row r="7" spans="1:16" ht="15">
      <c r="A7" s="126" t="s">
        <v>415</v>
      </c>
      <c r="B7" s="126"/>
      <c r="C7" s="36"/>
      <c r="D7" s="36"/>
      <c r="E7" s="36"/>
      <c r="F7" s="36"/>
      <c r="G7" s="36"/>
      <c r="H7" s="36"/>
      <c r="I7" s="36"/>
      <c r="J7" s="36"/>
      <c r="K7" s="36"/>
      <c r="L7" s="36"/>
      <c r="M7" s="36"/>
      <c r="N7" s="36"/>
      <c r="O7" s="36"/>
      <c r="P7" s="36"/>
    </row>
    <row r="8" spans="1:2" ht="15">
      <c r="A8" s="124" t="s">
        <v>414</v>
      </c>
      <c r="B8" s="125"/>
    </row>
    <row r="10" ht="15">
      <c r="P10" s="26" t="s">
        <v>55</v>
      </c>
    </row>
    <row r="11" spans="1:16" ht="15">
      <c r="A11" s="135" t="s">
        <v>62</v>
      </c>
      <c r="B11" s="138" t="s">
        <v>63</v>
      </c>
      <c r="C11" s="138" t="s">
        <v>64</v>
      </c>
      <c r="D11" s="138" t="s">
        <v>65</v>
      </c>
      <c r="E11" s="130" t="s">
        <v>56</v>
      </c>
      <c r="F11" s="130"/>
      <c r="G11" s="130"/>
      <c r="H11" s="130"/>
      <c r="I11" s="130"/>
      <c r="J11" s="130" t="s">
        <v>57</v>
      </c>
      <c r="K11" s="130"/>
      <c r="L11" s="130"/>
      <c r="M11" s="130"/>
      <c r="N11" s="130"/>
      <c r="O11" s="130"/>
      <c r="P11" s="127" t="s">
        <v>72</v>
      </c>
    </row>
    <row r="12" spans="1:16" ht="15.75" customHeight="1">
      <c r="A12" s="136"/>
      <c r="B12" s="139"/>
      <c r="C12" s="139"/>
      <c r="D12" s="141"/>
      <c r="E12" s="131" t="s">
        <v>67</v>
      </c>
      <c r="F12" s="143" t="s">
        <v>68</v>
      </c>
      <c r="G12" s="130" t="s">
        <v>66</v>
      </c>
      <c r="H12" s="130"/>
      <c r="I12" s="128" t="s">
        <v>71</v>
      </c>
      <c r="J12" s="131" t="s">
        <v>67</v>
      </c>
      <c r="K12" s="132" t="s">
        <v>58</v>
      </c>
      <c r="L12" s="132" t="s">
        <v>68</v>
      </c>
      <c r="M12" s="130" t="s">
        <v>73</v>
      </c>
      <c r="N12" s="130"/>
      <c r="O12" s="128" t="s">
        <v>71</v>
      </c>
      <c r="P12" s="127"/>
    </row>
    <row r="13" spans="1:16" ht="136.5" customHeight="1">
      <c r="A13" s="137"/>
      <c r="B13" s="140"/>
      <c r="C13" s="140"/>
      <c r="D13" s="142"/>
      <c r="E13" s="129"/>
      <c r="F13" s="129"/>
      <c r="G13" s="27" t="s">
        <v>69</v>
      </c>
      <c r="H13" s="27" t="s">
        <v>70</v>
      </c>
      <c r="I13" s="129"/>
      <c r="J13" s="129"/>
      <c r="K13" s="132"/>
      <c r="L13" s="132"/>
      <c r="M13" s="27" t="s">
        <v>69</v>
      </c>
      <c r="N13" s="27" t="s">
        <v>70</v>
      </c>
      <c r="O13" s="129"/>
      <c r="P13" s="127"/>
    </row>
    <row r="14" spans="1:43" s="1" customFormat="1" ht="15">
      <c r="A14" s="10">
        <v>1</v>
      </c>
      <c r="B14" s="11">
        <v>2</v>
      </c>
      <c r="C14" s="11">
        <v>3</v>
      </c>
      <c r="D14" s="12">
        <v>4</v>
      </c>
      <c r="E14" s="12">
        <v>5</v>
      </c>
      <c r="F14" s="12">
        <v>6</v>
      </c>
      <c r="G14" s="12">
        <v>7</v>
      </c>
      <c r="H14" s="12">
        <v>8</v>
      </c>
      <c r="I14" s="12">
        <v>9</v>
      </c>
      <c r="J14" s="12">
        <v>10</v>
      </c>
      <c r="K14" s="12">
        <v>11</v>
      </c>
      <c r="L14" s="12">
        <v>12</v>
      </c>
      <c r="M14" s="12">
        <v>13</v>
      </c>
      <c r="N14" s="12">
        <v>14</v>
      </c>
      <c r="O14" s="12">
        <v>15</v>
      </c>
      <c r="P14" s="12">
        <v>16</v>
      </c>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row>
    <row r="15" spans="1:43" s="7" customFormat="1" ht="20.25" customHeight="1">
      <c r="A15" s="5" t="s">
        <v>77</v>
      </c>
      <c r="B15" s="9"/>
      <c r="C15" s="9"/>
      <c r="D15" s="3" t="s">
        <v>78</v>
      </c>
      <c r="E15" s="26">
        <f aca="true" t="shared" si="0" ref="E15:E128">F15+I15</f>
        <v>78502511</v>
      </c>
      <c r="F15" s="26">
        <f>F16</f>
        <v>78502511</v>
      </c>
      <c r="G15" s="26">
        <f>G16</f>
        <v>38325940</v>
      </c>
      <c r="H15" s="26">
        <f>H16</f>
        <v>8401500</v>
      </c>
      <c r="I15" s="26">
        <f>I16</f>
        <v>0</v>
      </c>
      <c r="J15" s="26">
        <f aca="true" t="shared" si="1" ref="J15:J124">L15+O15</f>
        <v>0</v>
      </c>
      <c r="K15" s="26">
        <f>K16</f>
        <v>0</v>
      </c>
      <c r="L15" s="26">
        <f>L16</f>
        <v>0</v>
      </c>
      <c r="M15" s="26">
        <f>M16</f>
        <v>0</v>
      </c>
      <c r="N15" s="26">
        <f>N16</f>
        <v>0</v>
      </c>
      <c r="O15" s="26">
        <f>O16</f>
        <v>0</v>
      </c>
      <c r="P15" s="26">
        <f aca="true" t="shared" si="2" ref="P15:P123">E15+J15</f>
        <v>78502511</v>
      </c>
      <c r="Q15" s="58"/>
      <c r="R15" s="58"/>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s="2" customFormat="1" ht="21" customHeight="1">
      <c r="A16" s="5" t="s">
        <v>79</v>
      </c>
      <c r="B16" s="9"/>
      <c r="C16" s="9"/>
      <c r="D16" s="3" t="s">
        <v>78</v>
      </c>
      <c r="E16" s="26">
        <f t="shared" si="0"/>
        <v>78502511</v>
      </c>
      <c r="F16" s="26">
        <f>SUM(F17:F18)</f>
        <v>78502511</v>
      </c>
      <c r="G16" s="26">
        <f>SUM(G17:G18)</f>
        <v>38325940</v>
      </c>
      <c r="H16" s="26">
        <f>SUM(H17:H18)</f>
        <v>8401500</v>
      </c>
      <c r="I16" s="26">
        <f>SUM(I17:I18)</f>
        <v>0</v>
      </c>
      <c r="J16" s="26">
        <f t="shared" si="1"/>
        <v>0</v>
      </c>
      <c r="K16" s="26">
        <f>SUM(K17:K18)</f>
        <v>0</v>
      </c>
      <c r="L16" s="26">
        <f>SUM(L17:L18)</f>
        <v>0</v>
      </c>
      <c r="M16" s="26">
        <f>SUM(M17:M18)</f>
        <v>0</v>
      </c>
      <c r="N16" s="26">
        <f>SUM(N17:N18)</f>
        <v>0</v>
      </c>
      <c r="O16" s="26">
        <f>SUM(O17:O18)</f>
        <v>0</v>
      </c>
      <c r="P16" s="26">
        <f t="shared" si="2"/>
        <v>78502511</v>
      </c>
      <c r="Q16" s="58"/>
      <c r="R16" s="58"/>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1:43" s="2" customFormat="1" ht="105.75" customHeight="1">
      <c r="A17" s="16" t="s">
        <v>80</v>
      </c>
      <c r="B17" s="16" t="s">
        <v>81</v>
      </c>
      <c r="C17" s="16" t="s">
        <v>82</v>
      </c>
      <c r="D17" s="13" t="s">
        <v>83</v>
      </c>
      <c r="E17" s="29">
        <f t="shared" si="0"/>
        <v>78502511</v>
      </c>
      <c r="F17" s="29">
        <v>78502511</v>
      </c>
      <c r="G17" s="29">
        <v>38325940</v>
      </c>
      <c r="H17" s="29">
        <v>8401500</v>
      </c>
      <c r="I17" s="29"/>
      <c r="J17" s="29">
        <f t="shared" si="1"/>
        <v>0</v>
      </c>
      <c r="K17" s="29"/>
      <c r="L17" s="29"/>
      <c r="M17" s="29"/>
      <c r="N17" s="29"/>
      <c r="O17" s="29"/>
      <c r="P17" s="29">
        <f t="shared" si="2"/>
        <v>78502511</v>
      </c>
      <c r="Q17" s="58"/>
      <c r="R17" s="58"/>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s="2" customFormat="1" ht="53.25" customHeight="1">
      <c r="A18" s="15" t="s">
        <v>21</v>
      </c>
      <c r="B18" s="15" t="s">
        <v>97</v>
      </c>
      <c r="C18" s="15" t="s">
        <v>302</v>
      </c>
      <c r="D18" s="54" t="s">
        <v>351</v>
      </c>
      <c r="E18" s="28">
        <f t="shared" si="0"/>
        <v>0</v>
      </c>
      <c r="F18" s="28"/>
      <c r="G18" s="28"/>
      <c r="H18" s="28"/>
      <c r="I18" s="28"/>
      <c r="J18" s="28">
        <f t="shared" si="1"/>
        <v>0</v>
      </c>
      <c r="K18" s="28"/>
      <c r="L18" s="28"/>
      <c r="M18" s="28"/>
      <c r="N18" s="28"/>
      <c r="O18" s="28"/>
      <c r="P18" s="29">
        <f t="shared" si="2"/>
        <v>0</v>
      </c>
      <c r="Q18" s="58"/>
      <c r="R18" s="58"/>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43" s="7" customFormat="1" ht="37.5" customHeight="1">
      <c r="A19" s="16" t="s">
        <v>195</v>
      </c>
      <c r="B19" s="16"/>
      <c r="C19" s="16"/>
      <c r="D19" s="13" t="s">
        <v>196</v>
      </c>
      <c r="E19" s="26">
        <f t="shared" si="0"/>
        <v>7517784</v>
      </c>
      <c r="F19" s="29">
        <f>F20</f>
        <v>7517784</v>
      </c>
      <c r="G19" s="29">
        <f>G20</f>
        <v>2622085</v>
      </c>
      <c r="H19" s="29">
        <f>H20</f>
        <v>79296</v>
      </c>
      <c r="I19" s="29">
        <f>I20</f>
        <v>0</v>
      </c>
      <c r="J19" s="26">
        <f t="shared" si="1"/>
        <v>100000</v>
      </c>
      <c r="K19" s="29">
        <f>K20</f>
        <v>0</v>
      </c>
      <c r="L19" s="29">
        <f>L20</f>
        <v>100000</v>
      </c>
      <c r="M19" s="29">
        <f>M20</f>
        <v>0</v>
      </c>
      <c r="N19" s="29">
        <f>N20</f>
        <v>0</v>
      </c>
      <c r="O19" s="29">
        <f>O20</f>
        <v>0</v>
      </c>
      <c r="P19" s="26">
        <f t="shared" si="2"/>
        <v>7617784</v>
      </c>
      <c r="Q19" s="58"/>
      <c r="R19" s="58"/>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s="2" customFormat="1" ht="35.25" customHeight="1">
      <c r="A20" s="16" t="s">
        <v>197</v>
      </c>
      <c r="B20" s="16"/>
      <c r="C20" s="16"/>
      <c r="D20" s="13" t="s">
        <v>196</v>
      </c>
      <c r="E20" s="26">
        <f t="shared" si="0"/>
        <v>7517784</v>
      </c>
      <c r="F20" s="29">
        <f>SUM(F21:F23)</f>
        <v>7517784</v>
      </c>
      <c r="G20" s="29">
        <f>SUM(G21:G23)</f>
        <v>2622085</v>
      </c>
      <c r="H20" s="29">
        <f>SUM(H21:H23)</f>
        <v>79296</v>
      </c>
      <c r="I20" s="29">
        <f>SUM(I21:I23)</f>
        <v>0</v>
      </c>
      <c r="J20" s="26">
        <f t="shared" si="1"/>
        <v>100000</v>
      </c>
      <c r="K20" s="29">
        <f>SUM(K21:K23)</f>
        <v>0</v>
      </c>
      <c r="L20" s="29">
        <f>SUM(L21:L23)</f>
        <v>100000</v>
      </c>
      <c r="M20" s="29">
        <f>SUM(M21:M23)</f>
        <v>0</v>
      </c>
      <c r="N20" s="29">
        <f>SUM(N21:N23)</f>
        <v>0</v>
      </c>
      <c r="O20" s="29">
        <f>SUM(O21:O23)</f>
        <v>0</v>
      </c>
      <c r="P20" s="26">
        <f t="shared" si="2"/>
        <v>7617784</v>
      </c>
      <c r="Q20" s="58"/>
      <c r="R20" s="58"/>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s="2" customFormat="1" ht="51" customHeight="1">
      <c r="A21" s="16" t="s">
        <v>475</v>
      </c>
      <c r="B21" s="16" t="s">
        <v>129</v>
      </c>
      <c r="C21" s="16" t="s">
        <v>198</v>
      </c>
      <c r="D21" s="13" t="s">
        <v>199</v>
      </c>
      <c r="E21" s="26">
        <f t="shared" si="0"/>
        <v>4020135</v>
      </c>
      <c r="F21" s="29">
        <v>4020135</v>
      </c>
      <c r="G21" s="29"/>
      <c r="H21" s="29"/>
      <c r="I21" s="29"/>
      <c r="J21" s="26">
        <f t="shared" si="1"/>
        <v>100000</v>
      </c>
      <c r="K21" s="29"/>
      <c r="L21" s="29">
        <v>100000</v>
      </c>
      <c r="M21" s="29"/>
      <c r="N21" s="29"/>
      <c r="O21" s="29"/>
      <c r="P21" s="26">
        <f t="shared" si="2"/>
        <v>4120135</v>
      </c>
      <c r="Q21" s="58"/>
      <c r="R21" s="58"/>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s="2" customFormat="1" ht="63" customHeight="1">
      <c r="A22" s="15" t="s">
        <v>200</v>
      </c>
      <c r="B22" s="15" t="s">
        <v>93</v>
      </c>
      <c r="C22" s="15" t="s">
        <v>94</v>
      </c>
      <c r="D22" s="14" t="s">
        <v>95</v>
      </c>
      <c r="E22" s="28">
        <f t="shared" si="0"/>
        <v>3497649</v>
      </c>
      <c r="F22" s="28">
        <v>3497649</v>
      </c>
      <c r="G22" s="28">
        <v>2622085</v>
      </c>
      <c r="H22" s="28">
        <v>79296</v>
      </c>
      <c r="I22" s="28"/>
      <c r="J22" s="28">
        <f t="shared" si="1"/>
        <v>0</v>
      </c>
      <c r="K22" s="28"/>
      <c r="L22" s="28"/>
      <c r="M22" s="28"/>
      <c r="N22" s="28"/>
      <c r="O22" s="28"/>
      <c r="P22" s="28">
        <f t="shared" si="2"/>
        <v>3497649</v>
      </c>
      <c r="Q22" s="58"/>
      <c r="R22" s="58"/>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s="2" customFormat="1" ht="63" customHeight="1">
      <c r="A23" s="16" t="s">
        <v>22</v>
      </c>
      <c r="B23" s="16" t="s">
        <v>23</v>
      </c>
      <c r="C23" s="16" t="s">
        <v>24</v>
      </c>
      <c r="D23" s="13" t="s">
        <v>25</v>
      </c>
      <c r="E23" s="29">
        <f>F23+I23</f>
        <v>0</v>
      </c>
      <c r="F23" s="29"/>
      <c r="G23" s="29"/>
      <c r="H23" s="29"/>
      <c r="I23" s="29"/>
      <c r="J23" s="29">
        <f>L23+O23</f>
        <v>0</v>
      </c>
      <c r="K23" s="29"/>
      <c r="L23" s="29"/>
      <c r="M23" s="29"/>
      <c r="N23" s="29"/>
      <c r="O23" s="29"/>
      <c r="P23" s="29">
        <f>E23+J23</f>
        <v>0</v>
      </c>
      <c r="Q23" s="58"/>
      <c r="R23" s="58"/>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s="7" customFormat="1" ht="51" customHeight="1">
      <c r="A24" s="16" t="s">
        <v>252</v>
      </c>
      <c r="B24" s="16"/>
      <c r="C24" s="16"/>
      <c r="D24" s="13" t="s">
        <v>253</v>
      </c>
      <c r="E24" s="29">
        <f t="shared" si="0"/>
        <v>2030767553</v>
      </c>
      <c r="F24" s="29">
        <f>F25</f>
        <v>2022803353</v>
      </c>
      <c r="G24" s="29">
        <f>G25</f>
        <v>942942936</v>
      </c>
      <c r="H24" s="29">
        <f>H25</f>
        <v>140332934</v>
      </c>
      <c r="I24" s="29">
        <f>I25</f>
        <v>7964200</v>
      </c>
      <c r="J24" s="29">
        <f t="shared" si="1"/>
        <v>68351607</v>
      </c>
      <c r="K24" s="29">
        <f>K25</f>
        <v>0</v>
      </c>
      <c r="L24" s="29">
        <f>L25</f>
        <v>63682640</v>
      </c>
      <c r="M24" s="29">
        <f>M25</f>
        <v>7930087</v>
      </c>
      <c r="N24" s="29">
        <f>N25</f>
        <v>5038680</v>
      </c>
      <c r="O24" s="29">
        <f>O25</f>
        <v>4668967</v>
      </c>
      <c r="P24" s="29">
        <f t="shared" si="2"/>
        <v>2099119160</v>
      </c>
      <c r="Q24" s="58"/>
      <c r="R24" s="58"/>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1:43" s="2" customFormat="1" ht="47.25" customHeight="1">
      <c r="A25" s="16" t="s">
        <v>254</v>
      </c>
      <c r="B25" s="16"/>
      <c r="C25" s="16"/>
      <c r="D25" s="13" t="s">
        <v>253</v>
      </c>
      <c r="E25" s="29">
        <f t="shared" si="0"/>
        <v>2030767553</v>
      </c>
      <c r="F25" s="29">
        <f>F26+F27+F30+F33+F35+F37+F38+F39+F41+F42+F43+F44+F45+F46+F47+F48+F49+F50+F52+F53+F54+F55+F56+F57+F58+F59+F60+F61+F62+F63+F64+F65+F66+F67+F68+F69+F70+F71+F72+F73</f>
        <v>2022803353</v>
      </c>
      <c r="G25" s="29">
        <f>G26+G27+G30+G33+G35+G37+G38+G39+G41+G42+G43+G44+G45+G46+G47+G48+G49+G50+G52+G53+G54+G55+G56+G57+G58+G59+G60+G61+G62+G63+G64+G65+G66+G67+G68+G69+G70+G71+G72+G73</f>
        <v>942942936</v>
      </c>
      <c r="H25" s="29">
        <f>H26+H27+H30+H33+H35+H37+H38+H39+H41+H42+H43+H44+H45+H46+H47+H48+H49+H50+H52+H53+H54+H55+H56+H57+H58+H59+H60+H61+H62+H63+H64+H65+H66+H67+H68+H69+H70+H71+H72+H73</f>
        <v>140332934</v>
      </c>
      <c r="I25" s="29">
        <f>I26+I27+I30+I33+I35+I37+I38+I39+I41+I42+I43+I44+I45+I46+I47+I48+I49+I50+I52+I53+I54+I55+I56+I57+I58+I59+I60+I61+I62+I63+I64+I65+I66+I67+I68+I69+I70+I71+I72+I73</f>
        <v>7964200</v>
      </c>
      <c r="J25" s="29">
        <f t="shared" si="1"/>
        <v>68351607</v>
      </c>
      <c r="K25" s="29">
        <f>K26+K27+K30+K33+K35+K37+K38+K39+K41+K42+K43+K44+K45+K46+K47+K48+K49+K50+K52+K53+K54+K55+K56+K57+K58+K59+K60+K61+K62+K63+K64+K65+K66+K67+K68+K69+K70+K71+K72+K73</f>
        <v>0</v>
      </c>
      <c r="L25" s="29">
        <f>L26+L27+L30+L33+L35+L37+L38+L39+L41+L42+L43+L44+L45+L46+L47+L48+L49+L50+L52+L53+L54+L55+L56+L57+L58+L59+L60+L61+L62+L63+L64+L65+L66+L67+L68+L69+L70+L71+L72+L73</f>
        <v>63682640</v>
      </c>
      <c r="M25" s="29">
        <f>M26+M27+M30+M33+M35+M37+M38+M39+M41+M42+M43+M44+M45+M46+M47+M48+M49+M50+M52+M53+M54+M55+M56+M57+M58+M59+M60+M61+M62+M63+M64+M65+M66+M67+M68+M69+M70+M71+M72+M73</f>
        <v>7930087</v>
      </c>
      <c r="N25" s="29">
        <f>N26+N27+N30+N33+N35+N37+N38+N39+N41+N42+N43+N44+N45+N46+N47+N48+N49+N50+N52+N53+N54+N55+N56+N57+N58+N59+N60+N61+N62+N63+N64+N65+N66+N67+N68+N69+N70+N71+N72+N73</f>
        <v>5038680</v>
      </c>
      <c r="O25" s="29">
        <f>O26+O27+O30+O33+O35+O37+O38+O39+O41+O42+O43+O44+O45+O46+O47+O48+O49+O50+O52+O53+O54+O55+O56+O57+O58+O59+O60+O61+O62+O63+O64+O65+O66+O67+O68+O69+O70+O71+O72+O73</f>
        <v>4668967</v>
      </c>
      <c r="P25" s="29">
        <f t="shared" si="2"/>
        <v>2099119160</v>
      </c>
      <c r="Q25" s="58"/>
      <c r="R25" s="58"/>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1:43" s="7" customFormat="1" ht="74.25" customHeight="1">
      <c r="A26" s="16" t="s">
        <v>490</v>
      </c>
      <c r="B26" s="16" t="s">
        <v>491</v>
      </c>
      <c r="C26" s="16" t="s">
        <v>423</v>
      </c>
      <c r="D26" s="13" t="s">
        <v>492</v>
      </c>
      <c r="E26" s="29">
        <f t="shared" si="0"/>
        <v>89591708</v>
      </c>
      <c r="F26" s="29">
        <v>89591708</v>
      </c>
      <c r="G26" s="29">
        <v>35101086</v>
      </c>
      <c r="H26" s="29">
        <v>14818640</v>
      </c>
      <c r="I26" s="29"/>
      <c r="J26" s="29">
        <f t="shared" si="1"/>
        <v>21600</v>
      </c>
      <c r="K26" s="29"/>
      <c r="L26" s="29">
        <v>21600</v>
      </c>
      <c r="M26" s="29"/>
      <c r="N26" s="29"/>
      <c r="O26" s="29"/>
      <c r="P26" s="29">
        <f t="shared" si="2"/>
        <v>89613308</v>
      </c>
      <c r="Q26" s="58"/>
      <c r="R26" s="58"/>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s="7" customFormat="1" ht="78.75" customHeight="1">
      <c r="A27" s="16" t="s">
        <v>493</v>
      </c>
      <c r="B27" s="16" t="s">
        <v>494</v>
      </c>
      <c r="C27" s="16" t="s">
        <v>153</v>
      </c>
      <c r="D27" s="43" t="s">
        <v>424</v>
      </c>
      <c r="E27" s="29">
        <f t="shared" si="0"/>
        <v>313495318</v>
      </c>
      <c r="F27" s="29">
        <f>333710618-20215300</f>
        <v>313495318</v>
      </c>
      <c r="G27" s="29">
        <f>176535013-16569918</f>
        <v>159965095</v>
      </c>
      <c r="H27" s="29">
        <v>44942234</v>
      </c>
      <c r="I27" s="29"/>
      <c r="J27" s="29">
        <f t="shared" si="1"/>
        <v>726786</v>
      </c>
      <c r="K27" s="29"/>
      <c r="L27" s="29">
        <v>718786</v>
      </c>
      <c r="M27" s="29">
        <v>101025</v>
      </c>
      <c r="N27" s="29">
        <v>509535</v>
      </c>
      <c r="O27" s="29">
        <v>8000</v>
      </c>
      <c r="P27" s="29">
        <f t="shared" si="2"/>
        <v>314222104</v>
      </c>
      <c r="Q27" s="58"/>
      <c r="R27" s="58"/>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s="2" customFormat="1" ht="83.25" customHeight="1">
      <c r="A28" s="16"/>
      <c r="B28" s="16"/>
      <c r="C28" s="16"/>
      <c r="D28" s="3" t="s">
        <v>437</v>
      </c>
      <c r="E28" s="29">
        <f t="shared" si="0"/>
        <v>0</v>
      </c>
      <c r="F28" s="29"/>
      <c r="G28" s="29"/>
      <c r="H28" s="29"/>
      <c r="I28" s="29"/>
      <c r="J28" s="29">
        <f t="shared" si="1"/>
        <v>0</v>
      </c>
      <c r="K28" s="29"/>
      <c r="L28" s="29"/>
      <c r="M28" s="29"/>
      <c r="N28" s="29"/>
      <c r="O28" s="29"/>
      <c r="P28" s="29">
        <f t="shared" si="2"/>
        <v>0</v>
      </c>
      <c r="Q28" s="58"/>
      <c r="R28" s="58"/>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s="2" customFormat="1" ht="96.75" customHeight="1">
      <c r="A29" s="16"/>
      <c r="B29" s="16"/>
      <c r="C29" s="16"/>
      <c r="D29" s="3" t="s">
        <v>397</v>
      </c>
      <c r="E29" s="29">
        <f t="shared" si="0"/>
        <v>0</v>
      </c>
      <c r="F29" s="29"/>
      <c r="G29" s="29"/>
      <c r="H29" s="29"/>
      <c r="I29" s="29"/>
      <c r="J29" s="29">
        <f t="shared" si="1"/>
        <v>0</v>
      </c>
      <c r="K29" s="29"/>
      <c r="L29" s="29"/>
      <c r="M29" s="29"/>
      <c r="N29" s="29"/>
      <c r="O29" s="29"/>
      <c r="P29" s="29">
        <f t="shared" si="2"/>
        <v>0</v>
      </c>
      <c r="Q29" s="58"/>
      <c r="R29" s="58"/>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s="7" customFormat="1" ht="69.75" customHeight="1">
      <c r="A30" s="16" t="s">
        <v>495</v>
      </c>
      <c r="B30" s="16" t="s">
        <v>472</v>
      </c>
      <c r="C30" s="16" t="s">
        <v>153</v>
      </c>
      <c r="D30" s="3" t="s">
        <v>520</v>
      </c>
      <c r="E30" s="29">
        <f t="shared" si="0"/>
        <v>113307362</v>
      </c>
      <c r="F30" s="29">
        <f>113252462+54900</f>
        <v>113307362</v>
      </c>
      <c r="G30" s="29">
        <f>37156853+45000</f>
        <v>37201853</v>
      </c>
      <c r="H30" s="29">
        <v>23033114</v>
      </c>
      <c r="I30" s="29"/>
      <c r="J30" s="29">
        <f t="shared" si="1"/>
        <v>0</v>
      </c>
      <c r="K30" s="29"/>
      <c r="L30" s="29"/>
      <c r="M30" s="29"/>
      <c r="N30" s="29"/>
      <c r="O30" s="29"/>
      <c r="P30" s="29">
        <f t="shared" si="2"/>
        <v>113307362</v>
      </c>
      <c r="Q30" s="58"/>
      <c r="R30" s="58"/>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s="7" customFormat="1" ht="82.5" customHeight="1">
      <c r="A31" s="16"/>
      <c r="B31" s="16"/>
      <c r="C31" s="16"/>
      <c r="D31" s="3" t="s">
        <v>437</v>
      </c>
      <c r="E31" s="29">
        <f t="shared" si="0"/>
        <v>0</v>
      </c>
      <c r="F31" s="29"/>
      <c r="G31" s="29"/>
      <c r="H31" s="29"/>
      <c r="I31" s="29"/>
      <c r="J31" s="29">
        <f t="shared" si="1"/>
        <v>0</v>
      </c>
      <c r="K31" s="29"/>
      <c r="L31" s="29"/>
      <c r="M31" s="29"/>
      <c r="N31" s="29"/>
      <c r="O31" s="29"/>
      <c r="P31" s="29">
        <f t="shared" si="2"/>
        <v>0</v>
      </c>
      <c r="Q31" s="58"/>
      <c r="R31" s="58"/>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s="2" customFormat="1" ht="104.25" customHeight="1">
      <c r="A32" s="16"/>
      <c r="B32" s="16"/>
      <c r="C32" s="16"/>
      <c r="D32" s="3" t="s">
        <v>397</v>
      </c>
      <c r="E32" s="29">
        <f t="shared" si="0"/>
        <v>0</v>
      </c>
      <c r="F32" s="29"/>
      <c r="G32" s="29"/>
      <c r="H32" s="29"/>
      <c r="I32" s="29"/>
      <c r="J32" s="29">
        <f t="shared" si="1"/>
        <v>0</v>
      </c>
      <c r="K32" s="29"/>
      <c r="L32" s="29"/>
      <c r="M32" s="29"/>
      <c r="N32" s="29"/>
      <c r="O32" s="29"/>
      <c r="P32" s="29">
        <f t="shared" si="2"/>
        <v>0</v>
      </c>
      <c r="Q32" s="58"/>
      <c r="R32" s="58"/>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s="7" customFormat="1" ht="86.25" customHeight="1">
      <c r="A33" s="16" t="s">
        <v>496</v>
      </c>
      <c r="B33" s="16" t="s">
        <v>497</v>
      </c>
      <c r="C33" s="16" t="s">
        <v>153</v>
      </c>
      <c r="D33" s="43" t="s">
        <v>498</v>
      </c>
      <c r="E33" s="29">
        <f t="shared" si="0"/>
        <v>15106936</v>
      </c>
      <c r="F33" s="29">
        <f>14917836+189100</f>
        <v>15106936</v>
      </c>
      <c r="G33" s="29">
        <f>4845000+155000</f>
        <v>5000000</v>
      </c>
      <c r="H33" s="29">
        <v>2930236</v>
      </c>
      <c r="I33" s="29"/>
      <c r="J33" s="29">
        <f t="shared" si="1"/>
        <v>10000</v>
      </c>
      <c r="K33" s="29"/>
      <c r="L33" s="29">
        <v>10000</v>
      </c>
      <c r="M33" s="29"/>
      <c r="N33" s="29">
        <v>10000</v>
      </c>
      <c r="O33" s="29"/>
      <c r="P33" s="29">
        <f t="shared" si="2"/>
        <v>15116936</v>
      </c>
      <c r="Q33" s="58"/>
      <c r="R33" s="58"/>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18" s="4" customFormat="1" ht="97.5" customHeight="1">
      <c r="A34" s="16"/>
      <c r="B34" s="16"/>
      <c r="C34" s="16"/>
      <c r="D34" s="3" t="s">
        <v>397</v>
      </c>
      <c r="E34" s="29">
        <f t="shared" si="0"/>
        <v>0</v>
      </c>
      <c r="F34" s="29"/>
      <c r="G34" s="29"/>
      <c r="H34" s="29"/>
      <c r="I34" s="29"/>
      <c r="J34" s="29">
        <f t="shared" si="1"/>
        <v>0</v>
      </c>
      <c r="K34" s="29"/>
      <c r="L34" s="29"/>
      <c r="M34" s="29"/>
      <c r="N34" s="29"/>
      <c r="O34" s="29"/>
      <c r="P34" s="29">
        <f t="shared" si="2"/>
        <v>0</v>
      </c>
      <c r="Q34" s="58"/>
      <c r="R34" s="58"/>
    </row>
    <row r="35" spans="1:43" s="7" customFormat="1" ht="72.75" customHeight="1">
      <c r="A35" s="16" t="s">
        <v>499</v>
      </c>
      <c r="B35" s="16" t="s">
        <v>500</v>
      </c>
      <c r="C35" s="16" t="s">
        <v>423</v>
      </c>
      <c r="D35" s="3" t="s">
        <v>501</v>
      </c>
      <c r="E35" s="29">
        <f t="shared" si="0"/>
        <v>69174000</v>
      </c>
      <c r="F35" s="29">
        <v>69174000</v>
      </c>
      <c r="G35" s="29">
        <v>56700000</v>
      </c>
      <c r="H35" s="29"/>
      <c r="I35" s="29"/>
      <c r="J35" s="29">
        <f t="shared" si="1"/>
        <v>0</v>
      </c>
      <c r="K35" s="29"/>
      <c r="L35" s="29"/>
      <c r="M35" s="29"/>
      <c r="N35" s="29"/>
      <c r="O35" s="29"/>
      <c r="P35" s="29">
        <f t="shared" si="2"/>
        <v>69174000</v>
      </c>
      <c r="Q35" s="58"/>
      <c r="R35" s="58"/>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18" s="4" customFormat="1" ht="111" customHeight="1">
      <c r="A36" s="16"/>
      <c r="B36" s="16"/>
      <c r="C36" s="16"/>
      <c r="D36" s="3" t="s">
        <v>397</v>
      </c>
      <c r="E36" s="29">
        <f t="shared" si="0"/>
        <v>0</v>
      </c>
      <c r="F36" s="29"/>
      <c r="G36" s="29"/>
      <c r="H36" s="29"/>
      <c r="I36" s="29"/>
      <c r="J36" s="29">
        <f t="shared" si="1"/>
        <v>0</v>
      </c>
      <c r="K36" s="29"/>
      <c r="L36" s="29"/>
      <c r="M36" s="29"/>
      <c r="N36" s="29"/>
      <c r="O36" s="29"/>
      <c r="P36" s="29">
        <f t="shared" si="2"/>
        <v>0</v>
      </c>
      <c r="Q36" s="58"/>
      <c r="R36" s="58"/>
    </row>
    <row r="37" spans="1:43" s="7" customFormat="1" ht="102" customHeight="1">
      <c r="A37" s="16" t="s">
        <v>502</v>
      </c>
      <c r="B37" s="16" t="s">
        <v>503</v>
      </c>
      <c r="C37" s="16" t="s">
        <v>153</v>
      </c>
      <c r="D37" s="3" t="s">
        <v>424</v>
      </c>
      <c r="E37" s="29">
        <f>F37+I37</f>
        <v>222405534</v>
      </c>
      <c r="F37" s="29">
        <f>202190234+20215300</f>
        <v>222405534</v>
      </c>
      <c r="G37" s="29">
        <f>165729700+16569918</f>
        <v>182299618</v>
      </c>
      <c r="H37" s="29"/>
      <c r="I37" s="29"/>
      <c r="J37" s="29">
        <f t="shared" si="1"/>
        <v>0</v>
      </c>
      <c r="K37" s="29"/>
      <c r="L37" s="29"/>
      <c r="M37" s="29"/>
      <c r="N37" s="29"/>
      <c r="O37" s="29"/>
      <c r="P37" s="29">
        <f t="shared" si="2"/>
        <v>222405534</v>
      </c>
      <c r="Q37" s="58"/>
      <c r="R37" s="58"/>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s="7" customFormat="1" ht="74.25" customHeight="1">
      <c r="A38" s="16" t="s">
        <v>504</v>
      </c>
      <c r="B38" s="16" t="s">
        <v>474</v>
      </c>
      <c r="C38" s="16" t="s">
        <v>153</v>
      </c>
      <c r="D38" s="3" t="s">
        <v>426</v>
      </c>
      <c r="E38" s="29">
        <f t="shared" si="0"/>
        <v>107722340</v>
      </c>
      <c r="F38" s="29">
        <v>107722340</v>
      </c>
      <c r="G38" s="29">
        <v>88297000</v>
      </c>
      <c r="H38" s="29"/>
      <c r="I38" s="29"/>
      <c r="J38" s="29">
        <f t="shared" si="1"/>
        <v>0</v>
      </c>
      <c r="K38" s="29"/>
      <c r="L38" s="29"/>
      <c r="M38" s="29"/>
      <c r="N38" s="29"/>
      <c r="O38" s="29"/>
      <c r="P38" s="29">
        <f t="shared" si="2"/>
        <v>107722340</v>
      </c>
      <c r="Q38" s="58"/>
      <c r="R38" s="58"/>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18" s="4" customFormat="1" ht="82.5" customHeight="1">
      <c r="A39" s="16" t="s">
        <v>505</v>
      </c>
      <c r="B39" s="16" t="s">
        <v>506</v>
      </c>
      <c r="C39" s="16" t="s">
        <v>153</v>
      </c>
      <c r="D39" s="3" t="s">
        <v>498</v>
      </c>
      <c r="E39" s="29">
        <f t="shared" si="0"/>
        <v>24131600</v>
      </c>
      <c r="F39" s="29">
        <v>24131600</v>
      </c>
      <c r="G39" s="29">
        <v>19780000</v>
      </c>
      <c r="H39" s="29"/>
      <c r="I39" s="29"/>
      <c r="J39" s="29">
        <f t="shared" si="1"/>
        <v>0</v>
      </c>
      <c r="K39" s="29"/>
      <c r="L39" s="29"/>
      <c r="M39" s="29"/>
      <c r="N39" s="29"/>
      <c r="O39" s="29"/>
      <c r="P39" s="29">
        <f t="shared" si="2"/>
        <v>24131600</v>
      </c>
      <c r="Q39" s="58"/>
      <c r="R39" s="58"/>
    </row>
    <row r="40" spans="1:18" s="4" customFormat="1" ht="99.75" customHeight="1">
      <c r="A40" s="16"/>
      <c r="B40" s="16"/>
      <c r="C40" s="16"/>
      <c r="D40" s="13" t="s">
        <v>455</v>
      </c>
      <c r="E40" s="29">
        <f t="shared" si="0"/>
        <v>0</v>
      </c>
      <c r="F40" s="29"/>
      <c r="G40" s="29"/>
      <c r="H40" s="29"/>
      <c r="I40" s="29"/>
      <c r="J40" s="29">
        <f t="shared" si="1"/>
        <v>0</v>
      </c>
      <c r="K40" s="29"/>
      <c r="L40" s="29"/>
      <c r="M40" s="29"/>
      <c r="N40" s="29"/>
      <c r="O40" s="29"/>
      <c r="P40" s="29">
        <f t="shared" si="2"/>
        <v>0</v>
      </c>
      <c r="Q40" s="58"/>
      <c r="R40" s="58"/>
    </row>
    <row r="41" spans="1:18" s="4" customFormat="1" ht="48" customHeight="1">
      <c r="A41" s="16" t="s">
        <v>526</v>
      </c>
      <c r="B41" s="16" t="s">
        <v>527</v>
      </c>
      <c r="C41" s="16" t="s">
        <v>423</v>
      </c>
      <c r="D41" s="3" t="s">
        <v>528</v>
      </c>
      <c r="E41" s="29">
        <f t="shared" si="0"/>
        <v>0</v>
      </c>
      <c r="F41" s="29"/>
      <c r="G41" s="29"/>
      <c r="H41" s="29"/>
      <c r="I41" s="29"/>
      <c r="J41" s="29">
        <f t="shared" si="1"/>
        <v>0</v>
      </c>
      <c r="K41" s="29"/>
      <c r="L41" s="29"/>
      <c r="M41" s="29"/>
      <c r="N41" s="29"/>
      <c r="O41" s="29"/>
      <c r="P41" s="29">
        <f t="shared" si="2"/>
        <v>0</v>
      </c>
      <c r="Q41" s="58"/>
      <c r="R41" s="58"/>
    </row>
    <row r="42" spans="1:18" s="4" customFormat="1" ht="98.25" customHeight="1">
      <c r="A42" s="16" t="s">
        <v>444</v>
      </c>
      <c r="B42" s="16" t="s">
        <v>445</v>
      </c>
      <c r="C42" s="16" t="s">
        <v>153</v>
      </c>
      <c r="D42" s="3" t="s">
        <v>424</v>
      </c>
      <c r="E42" s="29">
        <f t="shared" si="0"/>
        <v>0</v>
      </c>
      <c r="F42" s="29"/>
      <c r="G42" s="29"/>
      <c r="H42" s="29"/>
      <c r="I42" s="29"/>
      <c r="J42" s="29">
        <f t="shared" si="1"/>
        <v>0</v>
      </c>
      <c r="K42" s="29"/>
      <c r="L42" s="29"/>
      <c r="M42" s="29"/>
      <c r="N42" s="29"/>
      <c r="O42" s="29"/>
      <c r="P42" s="29">
        <f t="shared" si="2"/>
        <v>0</v>
      </c>
      <c r="Q42" s="58"/>
      <c r="R42" s="58"/>
    </row>
    <row r="43" spans="1:18" s="4" customFormat="1" ht="66.75" customHeight="1">
      <c r="A43" s="16" t="s">
        <v>529</v>
      </c>
      <c r="B43" s="16" t="s">
        <v>530</v>
      </c>
      <c r="C43" s="16" t="s">
        <v>153</v>
      </c>
      <c r="D43" s="50" t="s">
        <v>426</v>
      </c>
      <c r="E43" s="29">
        <f t="shared" si="0"/>
        <v>0</v>
      </c>
      <c r="F43" s="29"/>
      <c r="G43" s="29"/>
      <c r="H43" s="29"/>
      <c r="I43" s="29"/>
      <c r="J43" s="29">
        <f t="shared" si="1"/>
        <v>0</v>
      </c>
      <c r="K43" s="29"/>
      <c r="L43" s="29"/>
      <c r="M43" s="29"/>
      <c r="N43" s="29"/>
      <c r="O43" s="29"/>
      <c r="P43" s="29">
        <f t="shared" si="2"/>
        <v>0</v>
      </c>
      <c r="Q43" s="58"/>
      <c r="R43" s="58"/>
    </row>
    <row r="44" spans="1:18" s="4" customFormat="1" ht="66.75" customHeight="1">
      <c r="A44" s="16" t="s">
        <v>559</v>
      </c>
      <c r="B44" s="16" t="s">
        <v>560</v>
      </c>
      <c r="C44" s="16" t="s">
        <v>263</v>
      </c>
      <c r="D44" s="50" t="s">
        <v>561</v>
      </c>
      <c r="E44" s="29">
        <f t="shared" si="0"/>
        <v>0</v>
      </c>
      <c r="F44" s="29"/>
      <c r="G44" s="29"/>
      <c r="H44" s="29"/>
      <c r="I44" s="29"/>
      <c r="J44" s="29">
        <f t="shared" si="1"/>
        <v>0</v>
      </c>
      <c r="K44" s="29"/>
      <c r="L44" s="29"/>
      <c r="M44" s="29"/>
      <c r="N44" s="29"/>
      <c r="O44" s="29"/>
      <c r="P44" s="29">
        <f t="shared" si="2"/>
        <v>0</v>
      </c>
      <c r="Q44" s="58"/>
      <c r="R44" s="58"/>
    </row>
    <row r="45" spans="1:18" s="4" customFormat="1" ht="66.75" customHeight="1">
      <c r="A45" s="16" t="s">
        <v>537</v>
      </c>
      <c r="B45" s="16" t="s">
        <v>538</v>
      </c>
      <c r="C45" s="16" t="s">
        <v>423</v>
      </c>
      <c r="D45" s="50" t="s">
        <v>528</v>
      </c>
      <c r="E45" s="29">
        <f t="shared" si="0"/>
        <v>0</v>
      </c>
      <c r="F45" s="29"/>
      <c r="G45" s="29"/>
      <c r="H45" s="29"/>
      <c r="I45" s="29"/>
      <c r="J45" s="29">
        <f t="shared" si="1"/>
        <v>0</v>
      </c>
      <c r="K45" s="29"/>
      <c r="L45" s="29"/>
      <c r="M45" s="29"/>
      <c r="N45" s="29"/>
      <c r="O45" s="29"/>
      <c r="P45" s="29">
        <f t="shared" si="2"/>
        <v>0</v>
      </c>
      <c r="Q45" s="58"/>
      <c r="R45" s="58"/>
    </row>
    <row r="46" spans="1:18" s="4" customFormat="1" ht="87.75" customHeight="1">
      <c r="A46" s="16" t="s">
        <v>539</v>
      </c>
      <c r="B46" s="16" t="s">
        <v>540</v>
      </c>
      <c r="C46" s="16" t="s">
        <v>153</v>
      </c>
      <c r="D46" s="50" t="s">
        <v>424</v>
      </c>
      <c r="E46" s="29">
        <f t="shared" si="0"/>
        <v>0</v>
      </c>
      <c r="F46" s="29"/>
      <c r="G46" s="29"/>
      <c r="H46" s="29"/>
      <c r="I46" s="29"/>
      <c r="J46" s="29">
        <f t="shared" si="1"/>
        <v>0</v>
      </c>
      <c r="K46" s="29"/>
      <c r="L46" s="29"/>
      <c r="M46" s="29"/>
      <c r="N46" s="29"/>
      <c r="O46" s="29"/>
      <c r="P46" s="29">
        <f t="shared" si="2"/>
        <v>0</v>
      </c>
      <c r="Q46" s="58"/>
      <c r="R46" s="58"/>
    </row>
    <row r="47" spans="1:18" s="4" customFormat="1" ht="66.75" customHeight="1">
      <c r="A47" s="16" t="s">
        <v>541</v>
      </c>
      <c r="B47" s="16" t="s">
        <v>525</v>
      </c>
      <c r="C47" s="16" t="s">
        <v>153</v>
      </c>
      <c r="D47" s="50" t="s">
        <v>426</v>
      </c>
      <c r="E47" s="29">
        <f t="shared" si="0"/>
        <v>0</v>
      </c>
      <c r="F47" s="29"/>
      <c r="G47" s="29"/>
      <c r="H47" s="29"/>
      <c r="I47" s="29"/>
      <c r="J47" s="29">
        <f t="shared" si="1"/>
        <v>0</v>
      </c>
      <c r="K47" s="29"/>
      <c r="L47" s="29"/>
      <c r="M47" s="29"/>
      <c r="N47" s="29"/>
      <c r="O47" s="29"/>
      <c r="P47" s="29">
        <f t="shared" si="2"/>
        <v>0</v>
      </c>
      <c r="Q47" s="58"/>
      <c r="R47" s="58"/>
    </row>
    <row r="48" spans="1:43" s="7" customFormat="1" ht="71.25" customHeight="1">
      <c r="A48" s="16" t="s">
        <v>255</v>
      </c>
      <c r="B48" s="16" t="s">
        <v>256</v>
      </c>
      <c r="C48" s="16" t="s">
        <v>257</v>
      </c>
      <c r="D48" s="3" t="s">
        <v>421</v>
      </c>
      <c r="E48" s="29">
        <f t="shared" si="0"/>
        <v>67145669</v>
      </c>
      <c r="F48" s="29">
        <f>63485669+3660000</f>
        <v>67145669</v>
      </c>
      <c r="G48" s="29">
        <f>43546900+3000000</f>
        <v>46546900</v>
      </c>
      <c r="H48" s="29">
        <v>2312696</v>
      </c>
      <c r="I48" s="29"/>
      <c r="J48" s="29">
        <f t="shared" si="1"/>
        <v>454404</v>
      </c>
      <c r="K48" s="29"/>
      <c r="L48" s="29">
        <v>454404</v>
      </c>
      <c r="M48" s="29"/>
      <c r="N48" s="29">
        <v>397903</v>
      </c>
      <c r="O48" s="29"/>
      <c r="P48" s="29">
        <f t="shared" si="2"/>
        <v>67600073</v>
      </c>
      <c r="Q48" s="58"/>
      <c r="R48" s="58"/>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18" s="4" customFormat="1" ht="78" customHeight="1">
      <c r="A49" s="16" t="s">
        <v>507</v>
      </c>
      <c r="B49" s="16" t="s">
        <v>508</v>
      </c>
      <c r="C49" s="16" t="s">
        <v>260</v>
      </c>
      <c r="D49" s="3" t="s">
        <v>509</v>
      </c>
      <c r="E49" s="29">
        <f t="shared" si="0"/>
        <v>554359065</v>
      </c>
      <c r="F49" s="29">
        <f>558263065-3904000</f>
        <v>554359065</v>
      </c>
      <c r="G49" s="29">
        <f>267580543-3200000</f>
        <v>264380543</v>
      </c>
      <c r="H49" s="29">
        <v>52103881</v>
      </c>
      <c r="I49" s="29"/>
      <c r="J49" s="29">
        <f t="shared" si="1"/>
        <v>44519426</v>
      </c>
      <c r="K49" s="29"/>
      <c r="L49" s="29">
        <v>40033559</v>
      </c>
      <c r="M49" s="29">
        <v>7829062</v>
      </c>
      <c r="N49" s="29">
        <v>4121242</v>
      </c>
      <c r="O49" s="29">
        <v>4485867</v>
      </c>
      <c r="P49" s="29">
        <f t="shared" si="2"/>
        <v>598878491</v>
      </c>
      <c r="Q49" s="58"/>
      <c r="R49" s="58"/>
    </row>
    <row r="50" spans="1:18" s="4" customFormat="1" ht="74.25" customHeight="1">
      <c r="A50" s="16" t="s">
        <v>510</v>
      </c>
      <c r="B50" s="16" t="s">
        <v>511</v>
      </c>
      <c r="C50" s="16" t="s">
        <v>260</v>
      </c>
      <c r="D50" s="3" t="s">
        <v>512</v>
      </c>
      <c r="E50" s="29">
        <f t="shared" si="0"/>
        <v>51311786</v>
      </c>
      <c r="F50" s="29">
        <v>51311786</v>
      </c>
      <c r="G50" s="29">
        <v>42058841</v>
      </c>
      <c r="H50" s="29"/>
      <c r="I50" s="29"/>
      <c r="J50" s="29">
        <f t="shared" si="1"/>
        <v>0</v>
      </c>
      <c r="K50" s="29"/>
      <c r="L50" s="29"/>
      <c r="M50" s="29"/>
      <c r="N50" s="29"/>
      <c r="O50" s="29"/>
      <c r="P50" s="29">
        <f t="shared" si="2"/>
        <v>51311786</v>
      </c>
      <c r="Q50" s="58"/>
      <c r="R50" s="58"/>
    </row>
    <row r="51" spans="1:43" s="2" customFormat="1" ht="111.75" customHeight="1">
      <c r="A51" s="16"/>
      <c r="B51" s="16"/>
      <c r="C51" s="16"/>
      <c r="D51" s="3" t="s">
        <v>397</v>
      </c>
      <c r="E51" s="29">
        <f t="shared" si="0"/>
        <v>0</v>
      </c>
      <c r="F51" s="29"/>
      <c r="G51" s="29"/>
      <c r="H51" s="29"/>
      <c r="I51" s="29"/>
      <c r="J51" s="29">
        <f t="shared" si="1"/>
        <v>0</v>
      </c>
      <c r="K51" s="29"/>
      <c r="L51" s="29"/>
      <c r="M51" s="29"/>
      <c r="N51" s="29"/>
      <c r="O51" s="29"/>
      <c r="P51" s="29">
        <f t="shared" si="2"/>
        <v>0</v>
      </c>
      <c r="Q51" s="58"/>
      <c r="R51" s="58"/>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18" s="4" customFormat="1" ht="156" customHeight="1">
      <c r="A52" s="16" t="s">
        <v>531</v>
      </c>
      <c r="B52" s="16" t="s">
        <v>532</v>
      </c>
      <c r="C52" s="16" t="s">
        <v>260</v>
      </c>
      <c r="D52" s="3" t="s">
        <v>533</v>
      </c>
      <c r="E52" s="29">
        <f t="shared" si="0"/>
        <v>0</v>
      </c>
      <c r="F52" s="29"/>
      <c r="G52" s="29"/>
      <c r="H52" s="29"/>
      <c r="I52" s="29"/>
      <c r="J52" s="29">
        <f t="shared" si="1"/>
        <v>0</v>
      </c>
      <c r="K52" s="29"/>
      <c r="L52" s="29"/>
      <c r="M52" s="29"/>
      <c r="N52" s="29"/>
      <c r="O52" s="29"/>
      <c r="P52" s="29">
        <f t="shared" si="2"/>
        <v>0</v>
      </c>
      <c r="Q52" s="58"/>
      <c r="R52" s="58"/>
    </row>
    <row r="53" spans="1:18" s="4" customFormat="1" ht="66" customHeight="1">
      <c r="A53" s="16" t="s">
        <v>514</v>
      </c>
      <c r="B53" s="16" t="s">
        <v>478</v>
      </c>
      <c r="C53" s="16" t="s">
        <v>130</v>
      </c>
      <c r="D53" s="3" t="s">
        <v>484</v>
      </c>
      <c r="E53" s="29">
        <f t="shared" si="0"/>
        <v>149013908</v>
      </c>
      <c r="F53" s="29">
        <v>149013908</v>
      </c>
      <c r="G53" s="29"/>
      <c r="H53" s="29"/>
      <c r="I53" s="29"/>
      <c r="J53" s="29">
        <f t="shared" si="1"/>
        <v>18199565</v>
      </c>
      <c r="K53" s="29"/>
      <c r="L53" s="29">
        <v>18109565</v>
      </c>
      <c r="M53" s="29"/>
      <c r="N53" s="29"/>
      <c r="O53" s="29">
        <v>90000</v>
      </c>
      <c r="P53" s="29">
        <f t="shared" si="2"/>
        <v>167213473</v>
      </c>
      <c r="Q53" s="58"/>
      <c r="R53" s="58"/>
    </row>
    <row r="54" spans="1:18" s="4" customFormat="1" ht="54.75" customHeight="1">
      <c r="A54" s="16" t="s">
        <v>513</v>
      </c>
      <c r="B54" s="16" t="s">
        <v>482</v>
      </c>
      <c r="C54" s="16" t="s">
        <v>130</v>
      </c>
      <c r="D54" s="3" t="s">
        <v>480</v>
      </c>
      <c r="E54" s="29">
        <f t="shared" si="0"/>
        <v>23902240</v>
      </c>
      <c r="F54" s="29">
        <v>23902240</v>
      </c>
      <c r="G54" s="29"/>
      <c r="H54" s="29"/>
      <c r="I54" s="29"/>
      <c r="J54" s="29">
        <f t="shared" si="1"/>
        <v>0</v>
      </c>
      <c r="K54" s="29"/>
      <c r="L54" s="29"/>
      <c r="M54" s="29"/>
      <c r="N54" s="29"/>
      <c r="O54" s="29"/>
      <c r="P54" s="29">
        <f t="shared" si="2"/>
        <v>23902240</v>
      </c>
      <c r="Q54" s="58"/>
      <c r="R54" s="58"/>
    </row>
    <row r="55" spans="1:18" s="4" customFormat="1" ht="128.25" customHeight="1">
      <c r="A55" s="16" t="s">
        <v>446</v>
      </c>
      <c r="B55" s="16" t="s">
        <v>447</v>
      </c>
      <c r="C55" s="16" t="s">
        <v>448</v>
      </c>
      <c r="D55" s="3" t="s">
        <v>449</v>
      </c>
      <c r="E55" s="29">
        <f t="shared" si="0"/>
        <v>0</v>
      </c>
      <c r="F55" s="29"/>
      <c r="G55" s="29"/>
      <c r="H55" s="29"/>
      <c r="I55" s="29"/>
      <c r="J55" s="29">
        <f t="shared" si="1"/>
        <v>0</v>
      </c>
      <c r="K55" s="29"/>
      <c r="L55" s="29"/>
      <c r="M55" s="29"/>
      <c r="N55" s="29"/>
      <c r="O55" s="29"/>
      <c r="P55" s="29">
        <f t="shared" si="2"/>
        <v>0</v>
      </c>
      <c r="Q55" s="58"/>
      <c r="R55" s="58"/>
    </row>
    <row r="56" spans="1:18" s="4" customFormat="1" ht="74.25" customHeight="1">
      <c r="A56" s="16" t="s">
        <v>258</v>
      </c>
      <c r="B56" s="16" t="s">
        <v>259</v>
      </c>
      <c r="C56" s="16" t="s">
        <v>262</v>
      </c>
      <c r="D56" s="3" t="s">
        <v>422</v>
      </c>
      <c r="E56" s="29">
        <f t="shared" si="0"/>
        <v>71659079</v>
      </c>
      <c r="F56" s="29">
        <v>71659079</v>
      </c>
      <c r="G56" s="29"/>
      <c r="H56" s="29"/>
      <c r="I56" s="29"/>
      <c r="J56" s="29">
        <f t="shared" si="1"/>
        <v>3805826</v>
      </c>
      <c r="K56" s="29"/>
      <c r="L56" s="29">
        <v>3805826</v>
      </c>
      <c r="M56" s="29"/>
      <c r="N56" s="29"/>
      <c r="O56" s="29"/>
      <c r="P56" s="29">
        <f t="shared" si="2"/>
        <v>75464905</v>
      </c>
      <c r="Q56" s="58"/>
      <c r="R56" s="58"/>
    </row>
    <row r="57" spans="1:18" s="4" customFormat="1" ht="74.25" customHeight="1">
      <c r="A57" s="16" t="s">
        <v>261</v>
      </c>
      <c r="B57" s="16" t="s">
        <v>129</v>
      </c>
      <c r="C57" s="16" t="s">
        <v>198</v>
      </c>
      <c r="D57" s="3" t="s">
        <v>199</v>
      </c>
      <c r="E57" s="29">
        <f t="shared" si="0"/>
        <v>39294647</v>
      </c>
      <c r="F57" s="29">
        <v>39294647</v>
      </c>
      <c r="G57" s="29"/>
      <c r="H57" s="29"/>
      <c r="I57" s="29"/>
      <c r="J57" s="29">
        <f t="shared" si="1"/>
        <v>614000</v>
      </c>
      <c r="K57" s="29"/>
      <c r="L57" s="29">
        <v>528900</v>
      </c>
      <c r="M57" s="29"/>
      <c r="N57" s="29"/>
      <c r="O57" s="29">
        <v>85100</v>
      </c>
      <c r="P57" s="29">
        <f t="shared" si="2"/>
        <v>39908647</v>
      </c>
      <c r="Q57" s="58"/>
      <c r="R57" s="58"/>
    </row>
    <row r="58" spans="1:18" s="4" customFormat="1" ht="74.25" customHeight="1">
      <c r="A58" s="16" t="s">
        <v>515</v>
      </c>
      <c r="B58" s="16" t="s">
        <v>516</v>
      </c>
      <c r="C58" s="16" t="s">
        <v>263</v>
      </c>
      <c r="D58" s="3" t="s">
        <v>264</v>
      </c>
      <c r="E58" s="29">
        <f t="shared" si="0"/>
        <v>7355773</v>
      </c>
      <c r="F58" s="29">
        <v>7355773</v>
      </c>
      <c r="G58" s="29">
        <v>5612000</v>
      </c>
      <c r="H58" s="29">
        <v>192133</v>
      </c>
      <c r="I58" s="29"/>
      <c r="J58" s="29">
        <f t="shared" si="1"/>
        <v>0</v>
      </c>
      <c r="K58" s="29"/>
      <c r="L58" s="29"/>
      <c r="M58" s="29"/>
      <c r="N58" s="29"/>
      <c r="O58" s="29"/>
      <c r="P58" s="29">
        <f t="shared" si="2"/>
        <v>7355773</v>
      </c>
      <c r="Q58" s="58"/>
      <c r="R58" s="58"/>
    </row>
    <row r="59" spans="1:18" s="4" customFormat="1" ht="74.25" customHeight="1">
      <c r="A59" s="16" t="s">
        <v>517</v>
      </c>
      <c r="B59" s="16" t="s">
        <v>518</v>
      </c>
      <c r="C59" s="16" t="s">
        <v>263</v>
      </c>
      <c r="D59" s="3" t="s">
        <v>519</v>
      </c>
      <c r="E59" s="29">
        <f t="shared" si="0"/>
        <v>2132488</v>
      </c>
      <c r="F59" s="29">
        <v>2132488</v>
      </c>
      <c r="G59" s="29"/>
      <c r="H59" s="29"/>
      <c r="I59" s="29"/>
      <c r="J59" s="29">
        <f aca="true" t="shared" si="3" ref="J59:J67">L59+O59</f>
        <v>0</v>
      </c>
      <c r="K59" s="29"/>
      <c r="L59" s="29"/>
      <c r="M59" s="29"/>
      <c r="N59" s="29"/>
      <c r="O59" s="29"/>
      <c r="P59" s="29">
        <f t="shared" si="2"/>
        <v>2132488</v>
      </c>
      <c r="Q59" s="58"/>
      <c r="R59" s="58"/>
    </row>
    <row r="60" spans="1:18" s="4" customFormat="1" ht="102.75" customHeight="1">
      <c r="A60" s="16" t="s">
        <v>608</v>
      </c>
      <c r="B60" s="16" t="s">
        <v>609</v>
      </c>
      <c r="C60" s="16" t="s">
        <v>263</v>
      </c>
      <c r="D60" s="25" t="s">
        <v>610</v>
      </c>
      <c r="E60" s="29">
        <f t="shared" si="0"/>
        <v>0</v>
      </c>
      <c r="F60" s="29"/>
      <c r="G60" s="29"/>
      <c r="H60" s="29"/>
      <c r="I60" s="29"/>
      <c r="J60" s="29">
        <f t="shared" si="3"/>
        <v>0</v>
      </c>
      <c r="K60" s="29"/>
      <c r="L60" s="29"/>
      <c r="M60" s="29"/>
      <c r="N60" s="29"/>
      <c r="O60" s="29"/>
      <c r="P60" s="29">
        <f t="shared" si="2"/>
        <v>0</v>
      </c>
      <c r="Q60" s="58"/>
      <c r="R60" s="58"/>
    </row>
    <row r="61" spans="1:18" s="4" customFormat="1" ht="102.75" customHeight="1">
      <c r="A61" s="16" t="s">
        <v>624</v>
      </c>
      <c r="B61" s="16" t="s">
        <v>625</v>
      </c>
      <c r="C61" s="16" t="s">
        <v>263</v>
      </c>
      <c r="D61" s="3" t="s">
        <v>626</v>
      </c>
      <c r="E61" s="29">
        <f t="shared" si="0"/>
        <v>0</v>
      </c>
      <c r="F61" s="29"/>
      <c r="G61" s="29"/>
      <c r="H61" s="29"/>
      <c r="I61" s="29"/>
      <c r="J61" s="29">
        <f t="shared" si="3"/>
        <v>0</v>
      </c>
      <c r="K61" s="29"/>
      <c r="L61" s="29"/>
      <c r="M61" s="29"/>
      <c r="N61" s="29"/>
      <c r="O61" s="29"/>
      <c r="P61" s="29">
        <f t="shared" si="2"/>
        <v>0</v>
      </c>
      <c r="Q61" s="58"/>
      <c r="R61" s="58"/>
    </row>
    <row r="62" spans="1:18" s="4" customFormat="1" ht="115.5" customHeight="1">
      <c r="A62" s="16" t="s">
        <v>596</v>
      </c>
      <c r="B62" s="16" t="s">
        <v>597</v>
      </c>
      <c r="C62" s="16" t="s">
        <v>263</v>
      </c>
      <c r="D62" s="3" t="s">
        <v>598</v>
      </c>
      <c r="E62" s="29">
        <f t="shared" si="0"/>
        <v>0</v>
      </c>
      <c r="F62" s="29"/>
      <c r="G62" s="29"/>
      <c r="H62" s="29"/>
      <c r="I62" s="29"/>
      <c r="J62" s="29">
        <f t="shared" si="3"/>
        <v>0</v>
      </c>
      <c r="K62" s="29"/>
      <c r="L62" s="29"/>
      <c r="M62" s="29"/>
      <c r="N62" s="29"/>
      <c r="O62" s="29"/>
      <c r="P62" s="29">
        <f t="shared" si="2"/>
        <v>0</v>
      </c>
      <c r="Q62" s="58"/>
      <c r="R62" s="58"/>
    </row>
    <row r="63" spans="1:18" s="4" customFormat="1" ht="115.5" customHeight="1">
      <c r="A63" s="16" t="s">
        <v>599</v>
      </c>
      <c r="B63" s="16" t="s">
        <v>594</v>
      </c>
      <c r="C63" s="16" t="s">
        <v>263</v>
      </c>
      <c r="D63" s="3" t="s">
        <v>595</v>
      </c>
      <c r="E63" s="29">
        <f t="shared" si="0"/>
        <v>0</v>
      </c>
      <c r="F63" s="29"/>
      <c r="G63" s="29"/>
      <c r="H63" s="29"/>
      <c r="I63" s="29"/>
      <c r="J63" s="29">
        <f t="shared" si="3"/>
        <v>0</v>
      </c>
      <c r="K63" s="29"/>
      <c r="L63" s="29"/>
      <c r="M63" s="29"/>
      <c r="N63" s="29"/>
      <c r="O63" s="29"/>
      <c r="P63" s="29">
        <f t="shared" si="2"/>
        <v>0</v>
      </c>
      <c r="Q63" s="58"/>
      <c r="R63" s="58"/>
    </row>
    <row r="64" spans="1:18" s="4" customFormat="1" ht="153.75" customHeight="1">
      <c r="A64" s="16" t="s">
        <v>580</v>
      </c>
      <c r="B64" s="16" t="s">
        <v>581</v>
      </c>
      <c r="C64" s="16" t="s">
        <v>263</v>
      </c>
      <c r="D64" s="3" t="s">
        <v>582</v>
      </c>
      <c r="E64" s="29">
        <f t="shared" si="0"/>
        <v>0</v>
      </c>
      <c r="F64" s="29"/>
      <c r="G64" s="29"/>
      <c r="H64" s="29"/>
      <c r="I64" s="29"/>
      <c r="J64" s="29">
        <f t="shared" si="3"/>
        <v>0</v>
      </c>
      <c r="K64" s="29"/>
      <c r="L64" s="29"/>
      <c r="M64" s="29"/>
      <c r="N64" s="29"/>
      <c r="O64" s="29"/>
      <c r="P64" s="29">
        <f t="shared" si="2"/>
        <v>0</v>
      </c>
      <c r="Q64" s="58"/>
      <c r="R64" s="58"/>
    </row>
    <row r="65" spans="1:18" s="4" customFormat="1" ht="168" customHeight="1">
      <c r="A65" s="16" t="s">
        <v>573</v>
      </c>
      <c r="B65" s="16" t="s">
        <v>574</v>
      </c>
      <c r="C65" s="16" t="s">
        <v>263</v>
      </c>
      <c r="D65" s="3" t="s">
        <v>575</v>
      </c>
      <c r="E65" s="29">
        <f t="shared" si="0"/>
        <v>0</v>
      </c>
      <c r="F65" s="29"/>
      <c r="G65" s="29"/>
      <c r="H65" s="29"/>
      <c r="I65" s="29"/>
      <c r="J65" s="29">
        <f t="shared" si="3"/>
        <v>0</v>
      </c>
      <c r="K65" s="29"/>
      <c r="L65" s="29"/>
      <c r="M65" s="29"/>
      <c r="N65" s="29"/>
      <c r="O65" s="29"/>
      <c r="P65" s="29">
        <f t="shared" si="2"/>
        <v>0</v>
      </c>
      <c r="Q65" s="58"/>
      <c r="R65" s="58"/>
    </row>
    <row r="66" spans="1:18" s="4" customFormat="1" ht="117.75" customHeight="1">
      <c r="A66" s="16" t="s">
        <v>611</v>
      </c>
      <c r="B66" s="16" t="s">
        <v>612</v>
      </c>
      <c r="C66" s="16" t="s">
        <v>263</v>
      </c>
      <c r="D66" s="3" t="s">
        <v>613</v>
      </c>
      <c r="E66" s="29">
        <f t="shared" si="0"/>
        <v>0</v>
      </c>
      <c r="F66" s="29"/>
      <c r="G66" s="29"/>
      <c r="H66" s="29"/>
      <c r="I66" s="29"/>
      <c r="J66" s="29">
        <f t="shared" si="3"/>
        <v>0</v>
      </c>
      <c r="K66" s="29"/>
      <c r="L66" s="29"/>
      <c r="M66" s="29"/>
      <c r="N66" s="29"/>
      <c r="O66" s="29"/>
      <c r="P66" s="29">
        <f t="shared" si="2"/>
        <v>0</v>
      </c>
      <c r="Q66" s="58"/>
      <c r="R66" s="58"/>
    </row>
    <row r="67" spans="1:18" s="4" customFormat="1" ht="105" customHeight="1">
      <c r="A67" s="16" t="s">
        <v>618</v>
      </c>
      <c r="B67" s="16" t="s">
        <v>619</v>
      </c>
      <c r="C67" s="16" t="s">
        <v>263</v>
      </c>
      <c r="D67" s="3" t="s">
        <v>620</v>
      </c>
      <c r="E67" s="29">
        <f t="shared" si="0"/>
        <v>0</v>
      </c>
      <c r="F67" s="29"/>
      <c r="G67" s="29"/>
      <c r="H67" s="29"/>
      <c r="I67" s="29"/>
      <c r="J67" s="29">
        <f t="shared" si="3"/>
        <v>0</v>
      </c>
      <c r="K67" s="29"/>
      <c r="L67" s="29"/>
      <c r="M67" s="29"/>
      <c r="N67" s="29"/>
      <c r="O67" s="29"/>
      <c r="P67" s="29">
        <f t="shared" si="2"/>
        <v>0</v>
      </c>
      <c r="Q67" s="58"/>
      <c r="R67" s="58"/>
    </row>
    <row r="68" spans="1:18" s="4" customFormat="1" ht="112.5" customHeight="1">
      <c r="A68" s="16" t="s">
        <v>265</v>
      </c>
      <c r="B68" s="16" t="s">
        <v>91</v>
      </c>
      <c r="C68" s="16" t="s">
        <v>89</v>
      </c>
      <c r="D68" s="3" t="s">
        <v>118</v>
      </c>
      <c r="E68" s="29">
        <f t="shared" si="0"/>
        <v>5600000</v>
      </c>
      <c r="F68" s="29">
        <v>5600000</v>
      </c>
      <c r="G68" s="29"/>
      <c r="H68" s="29"/>
      <c r="I68" s="29"/>
      <c r="J68" s="29">
        <f t="shared" si="1"/>
        <v>0</v>
      </c>
      <c r="K68" s="29"/>
      <c r="L68" s="29"/>
      <c r="M68" s="29"/>
      <c r="N68" s="29"/>
      <c r="O68" s="29"/>
      <c r="P68" s="29">
        <f t="shared" si="2"/>
        <v>5600000</v>
      </c>
      <c r="Q68" s="58"/>
      <c r="R68" s="58"/>
    </row>
    <row r="69" spans="1:18" s="4" customFormat="1" ht="66" customHeight="1">
      <c r="A69" s="16" t="s">
        <v>266</v>
      </c>
      <c r="B69" s="16" t="s">
        <v>267</v>
      </c>
      <c r="C69" s="16" t="s">
        <v>97</v>
      </c>
      <c r="D69" s="3" t="s">
        <v>268</v>
      </c>
      <c r="E69" s="29">
        <f t="shared" si="0"/>
        <v>72351700</v>
      </c>
      <c r="F69" s="29">
        <f>60399500+11952200</f>
        <v>72351700</v>
      </c>
      <c r="G69" s="29"/>
      <c r="H69" s="29"/>
      <c r="I69" s="29"/>
      <c r="J69" s="29">
        <f t="shared" si="1"/>
        <v>0</v>
      </c>
      <c r="K69" s="29"/>
      <c r="L69" s="29"/>
      <c r="M69" s="29"/>
      <c r="N69" s="29"/>
      <c r="O69" s="29"/>
      <c r="P69" s="29">
        <f t="shared" si="2"/>
        <v>72351700</v>
      </c>
      <c r="Q69" s="58"/>
      <c r="R69" s="58"/>
    </row>
    <row r="70" spans="1:18" s="4" customFormat="1" ht="71.25" customHeight="1">
      <c r="A70" s="16" t="s">
        <v>5</v>
      </c>
      <c r="B70" s="16" t="s">
        <v>6</v>
      </c>
      <c r="C70" s="16" t="s">
        <v>97</v>
      </c>
      <c r="D70" s="3" t="s">
        <v>7</v>
      </c>
      <c r="E70" s="29">
        <f t="shared" si="0"/>
        <v>0</v>
      </c>
      <c r="F70" s="29"/>
      <c r="G70" s="29"/>
      <c r="H70" s="29"/>
      <c r="I70" s="29"/>
      <c r="J70" s="29">
        <f t="shared" si="1"/>
        <v>0</v>
      </c>
      <c r="K70" s="29"/>
      <c r="L70" s="29"/>
      <c r="M70" s="29"/>
      <c r="N70" s="29"/>
      <c r="O70" s="29"/>
      <c r="P70" s="29">
        <f t="shared" si="2"/>
        <v>0</v>
      </c>
      <c r="Q70" s="58"/>
      <c r="R70" s="58"/>
    </row>
    <row r="71" spans="1:18" s="60" customFormat="1" ht="94.5" customHeight="1">
      <c r="A71" s="16" t="s">
        <v>269</v>
      </c>
      <c r="B71" s="16" t="s">
        <v>270</v>
      </c>
      <c r="C71" s="16" t="s">
        <v>97</v>
      </c>
      <c r="D71" s="13" t="s">
        <v>272</v>
      </c>
      <c r="E71" s="29">
        <f t="shared" si="0"/>
        <v>31706400</v>
      </c>
      <c r="F71" s="29">
        <v>23742200</v>
      </c>
      <c r="G71" s="29"/>
      <c r="H71" s="29"/>
      <c r="I71" s="29">
        <v>7964200</v>
      </c>
      <c r="J71" s="29">
        <f t="shared" si="1"/>
        <v>0</v>
      </c>
      <c r="K71" s="29"/>
      <c r="L71" s="29"/>
      <c r="M71" s="29"/>
      <c r="N71" s="29"/>
      <c r="O71" s="29"/>
      <c r="P71" s="29">
        <f t="shared" si="2"/>
        <v>31706400</v>
      </c>
      <c r="Q71" s="58"/>
      <c r="R71" s="58"/>
    </row>
    <row r="72" spans="1:18" s="4" customFormat="1" ht="94.5" customHeight="1">
      <c r="A72" s="16" t="s">
        <v>398</v>
      </c>
      <c r="B72" s="16" t="s">
        <v>399</v>
      </c>
      <c r="C72" s="16" t="s">
        <v>97</v>
      </c>
      <c r="D72" s="47" t="s">
        <v>400</v>
      </c>
      <c r="E72" s="29">
        <f t="shared" si="0"/>
        <v>0</v>
      </c>
      <c r="F72" s="29"/>
      <c r="G72" s="29"/>
      <c r="H72" s="29"/>
      <c r="I72" s="29"/>
      <c r="J72" s="29">
        <f t="shared" si="1"/>
        <v>0</v>
      </c>
      <c r="K72" s="29"/>
      <c r="L72" s="29"/>
      <c r="M72" s="29"/>
      <c r="N72" s="29"/>
      <c r="O72" s="29"/>
      <c r="P72" s="29">
        <f t="shared" si="2"/>
        <v>0</v>
      </c>
      <c r="Q72" s="58"/>
      <c r="R72" s="58"/>
    </row>
    <row r="73" spans="1:18" s="4" customFormat="1" ht="97.5" customHeight="1">
      <c r="A73" s="16" t="s">
        <v>434</v>
      </c>
      <c r="B73" s="16" t="s">
        <v>435</v>
      </c>
      <c r="C73" s="16" t="s">
        <v>97</v>
      </c>
      <c r="D73" s="3" t="s">
        <v>436</v>
      </c>
      <c r="E73" s="29">
        <f>F73+I73</f>
        <v>0</v>
      </c>
      <c r="F73" s="29"/>
      <c r="G73" s="29"/>
      <c r="H73" s="29"/>
      <c r="I73" s="29"/>
      <c r="J73" s="29">
        <f>L73+O73</f>
        <v>0</v>
      </c>
      <c r="K73" s="29"/>
      <c r="L73" s="29"/>
      <c r="M73" s="29"/>
      <c r="N73" s="29"/>
      <c r="O73" s="29"/>
      <c r="P73" s="29">
        <f>E73+J73</f>
        <v>0</v>
      </c>
      <c r="Q73" s="58"/>
      <c r="R73" s="58"/>
    </row>
    <row r="74" spans="1:18" s="4" customFormat="1" ht="50.25" customHeight="1">
      <c r="A74" s="16" t="s">
        <v>201</v>
      </c>
      <c r="B74" s="16"/>
      <c r="C74" s="16"/>
      <c r="D74" s="3" t="s">
        <v>202</v>
      </c>
      <c r="E74" s="26">
        <f t="shared" si="0"/>
        <v>677738781</v>
      </c>
      <c r="F74" s="29">
        <f>F75</f>
        <v>677738781</v>
      </c>
      <c r="G74" s="29">
        <f>G75</f>
        <v>0</v>
      </c>
      <c r="H74" s="29">
        <f>H75</f>
        <v>0</v>
      </c>
      <c r="I74" s="29">
        <f>I75</f>
        <v>0</v>
      </c>
      <c r="J74" s="26">
        <f t="shared" si="1"/>
        <v>24989045</v>
      </c>
      <c r="K74" s="29">
        <f>K75</f>
        <v>0</v>
      </c>
      <c r="L74" s="29">
        <f>L75</f>
        <v>24831875</v>
      </c>
      <c r="M74" s="29">
        <f>M75</f>
        <v>0</v>
      </c>
      <c r="N74" s="29">
        <f>N75</f>
        <v>0</v>
      </c>
      <c r="O74" s="29">
        <f>O75</f>
        <v>157170</v>
      </c>
      <c r="P74" s="26">
        <f t="shared" si="2"/>
        <v>702727826</v>
      </c>
      <c r="Q74" s="58"/>
      <c r="R74" s="58"/>
    </row>
    <row r="75" spans="1:18" s="4" customFormat="1" ht="48" customHeight="1">
      <c r="A75" s="16" t="s">
        <v>203</v>
      </c>
      <c r="B75" s="16"/>
      <c r="C75" s="16"/>
      <c r="D75" s="3" t="s">
        <v>202</v>
      </c>
      <c r="E75" s="26">
        <f t="shared" si="0"/>
        <v>677738781</v>
      </c>
      <c r="F75" s="29">
        <f>F76+F77+F78+F79+F82+F85+F87+F89+F93+F97+F99+F102+F106+F110+F115+F116+F118+F120+F121+F122</f>
        <v>677738781</v>
      </c>
      <c r="G75" s="29">
        <f>G76+G77+G78+G79+G82+G85+G87+G89+G93+G97+G99+G102+G106+G110+G115+G116+G118+G120+G121+G122</f>
        <v>0</v>
      </c>
      <c r="H75" s="29">
        <f>H76+H77+H78+H79+H82+H85+H87+H89+H93+H97+H99+H102+H106+H110+H115+H116+H118+H120+H121+H122</f>
        <v>0</v>
      </c>
      <c r="I75" s="29">
        <f>I76+I77+I78+I79+I82+I85+I87+I89+I93+I97+I99+I102+I106+I110+I115+I116+I118+I120+I121+I122</f>
        <v>0</v>
      </c>
      <c r="J75" s="26">
        <f t="shared" si="1"/>
        <v>24989045</v>
      </c>
      <c r="K75" s="29">
        <f>K76+K77+K78+K79+K82+K85+K87+K89+K93+K97+K99+K102+K106+K110+K115+K116+K118+K120+K121+K122</f>
        <v>0</v>
      </c>
      <c r="L75" s="29">
        <f>L76+L77+L78+L79+L82+L85+L87+L89+L93+L97+L99+L102+L106+L110+L115+L116+L118+L120+L121+L122</f>
        <v>24831875</v>
      </c>
      <c r="M75" s="29">
        <f>M76+M77+M78+M79+M82+M85+M87+M89+M93+M97+M99+M102+M106+M110+M115+M116+M118+M120+M121+M122</f>
        <v>0</v>
      </c>
      <c r="N75" s="29">
        <f>N76+N77+N78+N79+N82+N85+N87+N89+N93+N97+N99+N102+N106+N110+N115+N116+N118+N120+N121+N122</f>
        <v>0</v>
      </c>
      <c r="O75" s="29">
        <f>O76+O77+O78+O79+O82+O85+O87+O89+O93+O97+O99+O102+O106+O110+O115+O116+O118+O120+O121+O122</f>
        <v>157170</v>
      </c>
      <c r="P75" s="26">
        <f t="shared" si="2"/>
        <v>702727826</v>
      </c>
      <c r="Q75" s="58"/>
      <c r="R75" s="58"/>
    </row>
    <row r="76" spans="1:18" s="4" customFormat="1" ht="48" customHeight="1">
      <c r="A76" s="16" t="s">
        <v>483</v>
      </c>
      <c r="B76" s="16" t="s">
        <v>478</v>
      </c>
      <c r="C76" s="16" t="s">
        <v>130</v>
      </c>
      <c r="D76" s="3" t="s">
        <v>484</v>
      </c>
      <c r="E76" s="26">
        <f t="shared" si="0"/>
        <v>101278530</v>
      </c>
      <c r="F76" s="29">
        <v>101278530</v>
      </c>
      <c r="G76" s="29"/>
      <c r="H76" s="29"/>
      <c r="I76" s="29"/>
      <c r="J76" s="26">
        <f t="shared" si="1"/>
        <v>19145060</v>
      </c>
      <c r="K76" s="29"/>
      <c r="L76" s="29">
        <v>19107890</v>
      </c>
      <c r="M76" s="29"/>
      <c r="N76" s="29"/>
      <c r="O76" s="29">
        <v>37170</v>
      </c>
      <c r="P76" s="26">
        <f t="shared" si="2"/>
        <v>120423590</v>
      </c>
      <c r="Q76" s="58"/>
      <c r="R76" s="58"/>
    </row>
    <row r="77" spans="1:25" s="4" customFormat="1" ht="48" customHeight="1">
      <c r="A77" s="16" t="s">
        <v>485</v>
      </c>
      <c r="B77" s="16" t="s">
        <v>482</v>
      </c>
      <c r="C77" s="16" t="s">
        <v>130</v>
      </c>
      <c r="D77" s="3" t="s">
        <v>486</v>
      </c>
      <c r="E77" s="26">
        <f t="shared" si="0"/>
        <v>2975400</v>
      </c>
      <c r="F77" s="29">
        <v>2975400</v>
      </c>
      <c r="G77" s="29"/>
      <c r="H77" s="29"/>
      <c r="I77" s="29"/>
      <c r="J77" s="26">
        <f t="shared" si="1"/>
        <v>0</v>
      </c>
      <c r="K77" s="29"/>
      <c r="L77" s="29"/>
      <c r="M77" s="29"/>
      <c r="N77" s="29"/>
      <c r="O77" s="29"/>
      <c r="P77" s="26">
        <f t="shared" si="2"/>
        <v>2975400</v>
      </c>
      <c r="Q77" s="58"/>
      <c r="R77" s="58"/>
      <c r="Y77" s="58"/>
    </row>
    <row r="78" spans="1:18" s="4" customFormat="1" ht="45.75" customHeight="1">
      <c r="A78" s="16" t="s">
        <v>204</v>
      </c>
      <c r="B78" s="16" t="s">
        <v>129</v>
      </c>
      <c r="C78" s="16" t="s">
        <v>198</v>
      </c>
      <c r="D78" s="3" t="s">
        <v>199</v>
      </c>
      <c r="E78" s="26">
        <f t="shared" si="0"/>
        <v>4109628</v>
      </c>
      <c r="F78" s="29">
        <v>4109628</v>
      </c>
      <c r="G78" s="29"/>
      <c r="H78" s="29"/>
      <c r="I78" s="29"/>
      <c r="J78" s="26">
        <f t="shared" si="1"/>
        <v>1349436</v>
      </c>
      <c r="K78" s="29"/>
      <c r="L78" s="29">
        <v>1349436</v>
      </c>
      <c r="M78" s="29"/>
      <c r="N78" s="29"/>
      <c r="O78" s="29"/>
      <c r="P78" s="26">
        <f t="shared" si="2"/>
        <v>5459064</v>
      </c>
      <c r="Q78" s="58"/>
      <c r="R78" s="58"/>
    </row>
    <row r="79" spans="1:43" s="2" customFormat="1" ht="42" customHeight="1">
      <c r="A79" s="16" t="s">
        <v>205</v>
      </c>
      <c r="B79" s="16" t="s">
        <v>206</v>
      </c>
      <c r="C79" s="16" t="s">
        <v>207</v>
      </c>
      <c r="D79" s="3" t="s">
        <v>208</v>
      </c>
      <c r="E79" s="26">
        <f t="shared" si="0"/>
        <v>42083586</v>
      </c>
      <c r="F79" s="29">
        <v>42083586</v>
      </c>
      <c r="G79" s="29"/>
      <c r="H79" s="29"/>
      <c r="I79" s="29"/>
      <c r="J79" s="26">
        <f t="shared" si="1"/>
        <v>0</v>
      </c>
      <c r="K79" s="29"/>
      <c r="L79" s="29"/>
      <c r="M79" s="29"/>
      <c r="N79" s="29"/>
      <c r="O79" s="29"/>
      <c r="P79" s="26">
        <f t="shared" si="2"/>
        <v>42083586</v>
      </c>
      <c r="Q79" s="58"/>
      <c r="R79" s="58"/>
      <c r="S79" s="4"/>
      <c r="T79" s="4"/>
      <c r="U79" s="4"/>
      <c r="V79" s="4"/>
      <c r="W79" s="4"/>
      <c r="X79" s="4"/>
      <c r="Y79" s="4"/>
      <c r="Z79" s="4"/>
      <c r="AA79" s="4"/>
      <c r="AB79" s="4"/>
      <c r="AC79" s="4"/>
      <c r="AD79" s="4"/>
      <c r="AE79" s="4"/>
      <c r="AF79" s="4"/>
      <c r="AG79" s="4"/>
      <c r="AH79" s="4"/>
      <c r="AI79" s="4"/>
      <c r="AJ79" s="4"/>
      <c r="AK79" s="4"/>
      <c r="AL79" s="4"/>
      <c r="AM79" s="4"/>
      <c r="AN79" s="4"/>
      <c r="AO79" s="4"/>
      <c r="AP79" s="4"/>
      <c r="AQ79" s="4"/>
    </row>
    <row r="80" spans="1:43" s="7" customFormat="1" ht="114.75" customHeight="1">
      <c r="A80" s="16"/>
      <c r="B80" s="16"/>
      <c r="C80" s="16"/>
      <c r="D80" s="3" t="s">
        <v>600</v>
      </c>
      <c r="E80" s="26">
        <f t="shared" si="0"/>
        <v>0</v>
      </c>
      <c r="F80" s="29"/>
      <c r="G80" s="29"/>
      <c r="H80" s="29"/>
      <c r="I80" s="29"/>
      <c r="J80" s="26">
        <f t="shared" si="1"/>
        <v>0</v>
      </c>
      <c r="K80" s="29"/>
      <c r="L80" s="29"/>
      <c r="M80" s="29"/>
      <c r="N80" s="29"/>
      <c r="O80" s="29"/>
      <c r="P80" s="26">
        <f t="shared" si="2"/>
        <v>0</v>
      </c>
      <c r="Q80" s="58"/>
      <c r="R80" s="58"/>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s="7" customFormat="1" ht="88.5" customHeight="1">
      <c r="A81" s="16"/>
      <c r="B81" s="16"/>
      <c r="C81" s="16"/>
      <c r="D81" s="3" t="s">
        <v>437</v>
      </c>
      <c r="E81" s="26">
        <f t="shared" si="0"/>
        <v>0</v>
      </c>
      <c r="F81" s="29"/>
      <c r="G81" s="29"/>
      <c r="H81" s="29"/>
      <c r="I81" s="29"/>
      <c r="J81" s="26">
        <f t="shared" si="1"/>
        <v>0</v>
      </c>
      <c r="K81" s="29"/>
      <c r="L81" s="29"/>
      <c r="M81" s="29"/>
      <c r="N81" s="29"/>
      <c r="O81" s="29"/>
      <c r="P81" s="26">
        <f t="shared" si="2"/>
        <v>0</v>
      </c>
      <c r="Q81" s="58"/>
      <c r="R81" s="58"/>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43" s="2" customFormat="1" ht="54" customHeight="1">
      <c r="A82" s="16" t="s">
        <v>209</v>
      </c>
      <c r="B82" s="16" t="s">
        <v>210</v>
      </c>
      <c r="C82" s="16" t="s">
        <v>211</v>
      </c>
      <c r="D82" s="3" t="s">
        <v>212</v>
      </c>
      <c r="E82" s="26">
        <f t="shared" si="0"/>
        <v>93019846</v>
      </c>
      <c r="F82" s="29">
        <v>93019846</v>
      </c>
      <c r="G82" s="29"/>
      <c r="H82" s="29"/>
      <c r="I82" s="29"/>
      <c r="J82" s="26">
        <f t="shared" si="1"/>
        <v>0</v>
      </c>
      <c r="K82" s="29"/>
      <c r="L82" s="29"/>
      <c r="M82" s="29"/>
      <c r="N82" s="29"/>
      <c r="O82" s="29"/>
      <c r="P82" s="26">
        <f t="shared" si="2"/>
        <v>93019846</v>
      </c>
      <c r="Q82" s="58"/>
      <c r="R82" s="58"/>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43" s="7" customFormat="1" ht="82.5" customHeight="1">
      <c r="A83" s="16"/>
      <c r="B83" s="16"/>
      <c r="C83" s="16"/>
      <c r="D83" s="3" t="s">
        <v>437</v>
      </c>
      <c r="E83" s="26">
        <f t="shared" si="0"/>
        <v>0</v>
      </c>
      <c r="F83" s="29"/>
      <c r="G83" s="29"/>
      <c r="H83" s="29"/>
      <c r="I83" s="29"/>
      <c r="J83" s="26">
        <f t="shared" si="1"/>
        <v>0</v>
      </c>
      <c r="K83" s="29"/>
      <c r="L83" s="29"/>
      <c r="M83" s="29"/>
      <c r="N83" s="29"/>
      <c r="O83" s="29"/>
      <c r="P83" s="26">
        <f t="shared" si="2"/>
        <v>0</v>
      </c>
      <c r="Q83" s="58"/>
      <c r="R83" s="58"/>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43" s="7" customFormat="1" ht="85.5" customHeight="1">
      <c r="A84" s="16"/>
      <c r="B84" s="16"/>
      <c r="C84" s="16"/>
      <c r="D84" s="3" t="s">
        <v>430</v>
      </c>
      <c r="E84" s="26">
        <f t="shared" si="0"/>
        <v>0</v>
      </c>
      <c r="F84" s="29"/>
      <c r="G84" s="29"/>
      <c r="H84" s="29"/>
      <c r="I84" s="29"/>
      <c r="J84" s="26">
        <f t="shared" si="1"/>
        <v>0</v>
      </c>
      <c r="K84" s="29"/>
      <c r="L84" s="29"/>
      <c r="M84" s="29"/>
      <c r="N84" s="29"/>
      <c r="O84" s="29"/>
      <c r="P84" s="26">
        <f t="shared" si="2"/>
        <v>0</v>
      </c>
      <c r="Q84" s="58"/>
      <c r="R84" s="58"/>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43" s="2" customFormat="1" ht="57.75" customHeight="1">
      <c r="A85" s="16" t="s">
        <v>213</v>
      </c>
      <c r="B85" s="16" t="s">
        <v>214</v>
      </c>
      <c r="C85" s="16" t="s">
        <v>215</v>
      </c>
      <c r="D85" s="3" t="s">
        <v>216</v>
      </c>
      <c r="E85" s="26">
        <f t="shared" si="0"/>
        <v>7224671</v>
      </c>
      <c r="F85" s="29">
        <v>7224671</v>
      </c>
      <c r="G85" s="29"/>
      <c r="H85" s="29"/>
      <c r="I85" s="29"/>
      <c r="J85" s="26">
        <f t="shared" si="1"/>
        <v>0</v>
      </c>
      <c r="K85" s="29"/>
      <c r="L85" s="29"/>
      <c r="M85" s="29"/>
      <c r="N85" s="29"/>
      <c r="O85" s="29"/>
      <c r="P85" s="26">
        <f t="shared" si="2"/>
        <v>7224671</v>
      </c>
      <c r="Q85" s="58"/>
      <c r="R85" s="58"/>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3" s="7" customFormat="1" ht="62.25" customHeight="1">
      <c r="A86" s="16"/>
      <c r="B86" s="16"/>
      <c r="C86" s="16"/>
      <c r="D86" s="3" t="s">
        <v>159</v>
      </c>
      <c r="E86" s="26">
        <f t="shared" si="0"/>
        <v>0</v>
      </c>
      <c r="F86" s="29"/>
      <c r="G86" s="29"/>
      <c r="H86" s="29"/>
      <c r="I86" s="29"/>
      <c r="J86" s="26">
        <f t="shared" si="1"/>
        <v>0</v>
      </c>
      <c r="K86" s="29"/>
      <c r="L86" s="29"/>
      <c r="M86" s="29"/>
      <c r="N86" s="29"/>
      <c r="O86" s="29"/>
      <c r="P86" s="26">
        <f t="shared" si="2"/>
        <v>0</v>
      </c>
      <c r="Q86" s="58"/>
      <c r="R86" s="58"/>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43" s="2" customFormat="1" ht="47.25" customHeight="1">
      <c r="A87" s="16" t="s">
        <v>217</v>
      </c>
      <c r="B87" s="16" t="s">
        <v>218</v>
      </c>
      <c r="C87" s="16" t="s">
        <v>219</v>
      </c>
      <c r="D87" s="3" t="s">
        <v>220</v>
      </c>
      <c r="E87" s="26">
        <f t="shared" si="0"/>
        <v>8083560</v>
      </c>
      <c r="F87" s="29">
        <v>8083560</v>
      </c>
      <c r="G87" s="29"/>
      <c r="H87" s="29"/>
      <c r="I87" s="29"/>
      <c r="J87" s="26">
        <f t="shared" si="1"/>
        <v>0</v>
      </c>
      <c r="K87" s="29"/>
      <c r="L87" s="29"/>
      <c r="M87" s="29"/>
      <c r="N87" s="29"/>
      <c r="O87" s="29"/>
      <c r="P87" s="26">
        <f t="shared" si="2"/>
        <v>8083560</v>
      </c>
      <c r="Q87" s="58"/>
      <c r="R87" s="58"/>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43" s="7" customFormat="1" ht="57.75" customHeight="1">
      <c r="A88" s="16"/>
      <c r="B88" s="16"/>
      <c r="C88" s="16"/>
      <c r="D88" s="3" t="s">
        <v>159</v>
      </c>
      <c r="E88" s="26">
        <f t="shared" si="0"/>
        <v>0</v>
      </c>
      <c r="F88" s="29"/>
      <c r="G88" s="29"/>
      <c r="H88" s="29"/>
      <c r="I88" s="29"/>
      <c r="J88" s="26">
        <f t="shared" si="1"/>
        <v>0</v>
      </c>
      <c r="K88" s="29"/>
      <c r="L88" s="29"/>
      <c r="M88" s="29"/>
      <c r="N88" s="29"/>
      <c r="O88" s="29"/>
      <c r="P88" s="26">
        <f t="shared" si="2"/>
        <v>0</v>
      </c>
      <c r="Q88" s="58"/>
      <c r="R88" s="58"/>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43" s="2" customFormat="1" ht="66" customHeight="1">
      <c r="A89" s="16" t="s">
        <v>221</v>
      </c>
      <c r="B89" s="16" t="s">
        <v>222</v>
      </c>
      <c r="C89" s="16" t="s">
        <v>223</v>
      </c>
      <c r="D89" s="3" t="s">
        <v>224</v>
      </c>
      <c r="E89" s="26">
        <f t="shared" si="0"/>
        <v>112233394</v>
      </c>
      <c r="F89" s="29">
        <f>106468875+5764519</f>
        <v>112233394</v>
      </c>
      <c r="G89" s="29"/>
      <c r="H89" s="29"/>
      <c r="I89" s="29"/>
      <c r="J89" s="26">
        <f t="shared" si="1"/>
        <v>0</v>
      </c>
      <c r="K89" s="29"/>
      <c r="L89" s="29"/>
      <c r="M89" s="29"/>
      <c r="N89" s="29"/>
      <c r="O89" s="29"/>
      <c r="P89" s="26">
        <f t="shared" si="2"/>
        <v>112233394</v>
      </c>
      <c r="Q89" s="58"/>
      <c r="R89" s="58"/>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43" s="7" customFormat="1" ht="55.5" customHeight="1">
      <c r="A90" s="16"/>
      <c r="B90" s="16"/>
      <c r="C90" s="16"/>
      <c r="D90" s="3" t="s">
        <v>159</v>
      </c>
      <c r="E90" s="26">
        <f t="shared" si="0"/>
        <v>0</v>
      </c>
      <c r="F90" s="29"/>
      <c r="G90" s="29"/>
      <c r="H90" s="29"/>
      <c r="I90" s="29"/>
      <c r="J90" s="26">
        <f t="shared" si="1"/>
        <v>0</v>
      </c>
      <c r="K90" s="29"/>
      <c r="L90" s="29"/>
      <c r="M90" s="29"/>
      <c r="N90" s="29"/>
      <c r="O90" s="29"/>
      <c r="P90" s="26">
        <f t="shared" si="2"/>
        <v>0</v>
      </c>
      <c r="Q90" s="58"/>
      <c r="R90" s="58"/>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18" s="4" customFormat="1" ht="161.25" customHeight="1">
      <c r="A91" s="16"/>
      <c r="B91" s="16"/>
      <c r="C91" s="16"/>
      <c r="D91" s="3" t="s">
        <v>459</v>
      </c>
      <c r="E91" s="26">
        <f t="shared" si="0"/>
        <v>0</v>
      </c>
      <c r="F91" s="29"/>
      <c r="G91" s="29"/>
      <c r="H91" s="29"/>
      <c r="I91" s="29"/>
      <c r="J91" s="26">
        <f t="shared" si="1"/>
        <v>0</v>
      </c>
      <c r="K91" s="29"/>
      <c r="L91" s="29"/>
      <c r="M91" s="29"/>
      <c r="N91" s="29"/>
      <c r="O91" s="29"/>
      <c r="P91" s="26">
        <f t="shared" si="2"/>
        <v>0</v>
      </c>
      <c r="Q91" s="58"/>
      <c r="R91" s="58"/>
    </row>
    <row r="92" spans="1:18" s="4" customFormat="1" ht="86.25" customHeight="1">
      <c r="A92" s="16"/>
      <c r="B92" s="16"/>
      <c r="C92" s="16"/>
      <c r="D92" s="3" t="s">
        <v>430</v>
      </c>
      <c r="E92" s="26">
        <f t="shared" si="0"/>
        <v>27995341</v>
      </c>
      <c r="F92" s="29">
        <v>27995341</v>
      </c>
      <c r="G92" s="29"/>
      <c r="H92" s="29"/>
      <c r="I92" s="29"/>
      <c r="J92" s="26">
        <f t="shared" si="1"/>
        <v>0</v>
      </c>
      <c r="K92" s="29"/>
      <c r="L92" s="29"/>
      <c r="M92" s="29"/>
      <c r="N92" s="29"/>
      <c r="O92" s="29"/>
      <c r="P92" s="26">
        <f t="shared" si="2"/>
        <v>27995341</v>
      </c>
      <c r="Q92" s="58"/>
      <c r="R92" s="58"/>
    </row>
    <row r="93" spans="1:43" s="2" customFormat="1" ht="36" customHeight="1">
      <c r="A93" s="16" t="s">
        <v>225</v>
      </c>
      <c r="B93" s="16" t="s">
        <v>226</v>
      </c>
      <c r="C93" s="16" t="s">
        <v>227</v>
      </c>
      <c r="D93" s="3" t="s">
        <v>228</v>
      </c>
      <c r="E93" s="26">
        <f t="shared" si="0"/>
        <v>70158640</v>
      </c>
      <c r="F93" s="29">
        <f>63986433+6172207</f>
        <v>70158640</v>
      </c>
      <c r="G93" s="29"/>
      <c r="H93" s="29"/>
      <c r="I93" s="29"/>
      <c r="J93" s="26">
        <f t="shared" si="1"/>
        <v>0</v>
      </c>
      <c r="K93" s="29"/>
      <c r="L93" s="29"/>
      <c r="M93" s="29"/>
      <c r="N93" s="29"/>
      <c r="O93" s="29"/>
      <c r="P93" s="26">
        <f t="shared" si="2"/>
        <v>70158640</v>
      </c>
      <c r="Q93" s="58"/>
      <c r="R93" s="58"/>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s="7" customFormat="1" ht="54.75" customHeight="1">
      <c r="A94" s="16"/>
      <c r="B94" s="16"/>
      <c r="C94" s="16"/>
      <c r="D94" s="3" t="s">
        <v>159</v>
      </c>
      <c r="E94" s="26">
        <f t="shared" si="0"/>
        <v>0</v>
      </c>
      <c r="F94" s="29"/>
      <c r="G94" s="29"/>
      <c r="H94" s="29"/>
      <c r="I94" s="29"/>
      <c r="J94" s="26">
        <f t="shared" si="1"/>
        <v>0</v>
      </c>
      <c r="K94" s="29"/>
      <c r="L94" s="29"/>
      <c r="M94" s="29"/>
      <c r="N94" s="29"/>
      <c r="O94" s="29"/>
      <c r="P94" s="26">
        <f t="shared" si="2"/>
        <v>0</v>
      </c>
      <c r="Q94" s="58"/>
      <c r="R94" s="58"/>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43" s="7" customFormat="1" ht="138" customHeight="1">
      <c r="A95" s="16"/>
      <c r="B95" s="16"/>
      <c r="C95" s="16"/>
      <c r="D95" s="3" t="s">
        <v>459</v>
      </c>
      <c r="E95" s="26">
        <f t="shared" si="0"/>
        <v>0</v>
      </c>
      <c r="F95" s="29"/>
      <c r="G95" s="29"/>
      <c r="H95" s="29"/>
      <c r="I95" s="29"/>
      <c r="J95" s="26">
        <f t="shared" si="1"/>
        <v>0</v>
      </c>
      <c r="K95" s="29"/>
      <c r="L95" s="29"/>
      <c r="M95" s="29"/>
      <c r="N95" s="29"/>
      <c r="O95" s="29"/>
      <c r="P95" s="26">
        <f t="shared" si="2"/>
        <v>0</v>
      </c>
      <c r="Q95" s="58"/>
      <c r="R95" s="58"/>
      <c r="S95" s="4"/>
      <c r="T95" s="4"/>
      <c r="U95" s="4"/>
      <c r="V95" s="4"/>
      <c r="W95" s="4"/>
      <c r="X95" s="4"/>
      <c r="Y95" s="4"/>
      <c r="Z95" s="4"/>
      <c r="AA95" s="4"/>
      <c r="AB95" s="4"/>
      <c r="AC95" s="4"/>
      <c r="AD95" s="4"/>
      <c r="AE95" s="4"/>
      <c r="AF95" s="4"/>
      <c r="AG95" s="4"/>
      <c r="AH95" s="4"/>
      <c r="AI95" s="4"/>
      <c r="AJ95" s="4"/>
      <c r="AK95" s="4"/>
      <c r="AL95" s="4"/>
      <c r="AM95" s="4"/>
      <c r="AN95" s="4"/>
      <c r="AO95" s="4"/>
      <c r="AP95" s="4"/>
      <c r="AQ95" s="4"/>
    </row>
    <row r="96" spans="1:43" s="7" customFormat="1" ht="84" customHeight="1">
      <c r="A96" s="16"/>
      <c r="B96" s="16"/>
      <c r="C96" s="16"/>
      <c r="D96" s="3" t="s">
        <v>430</v>
      </c>
      <c r="E96" s="26">
        <f t="shared" si="0"/>
        <v>18620872</v>
      </c>
      <c r="F96" s="29">
        <v>18620872</v>
      </c>
      <c r="G96" s="29"/>
      <c r="H96" s="29"/>
      <c r="I96" s="29"/>
      <c r="J96" s="26">
        <f t="shared" si="1"/>
        <v>0</v>
      </c>
      <c r="K96" s="29"/>
      <c r="L96" s="29"/>
      <c r="M96" s="29"/>
      <c r="N96" s="29"/>
      <c r="O96" s="29"/>
      <c r="P96" s="26">
        <f t="shared" si="2"/>
        <v>18620872</v>
      </c>
      <c r="Q96" s="58"/>
      <c r="R96" s="58"/>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18" s="4" customFormat="1" ht="61.5" customHeight="1">
      <c r="A97" s="16" t="s">
        <v>229</v>
      </c>
      <c r="B97" s="16" t="s">
        <v>230</v>
      </c>
      <c r="C97" s="16" t="s">
        <v>231</v>
      </c>
      <c r="D97" s="3" t="s">
        <v>232</v>
      </c>
      <c r="E97" s="26">
        <f t="shared" si="0"/>
        <v>11017015</v>
      </c>
      <c r="F97" s="29">
        <v>11017015</v>
      </c>
      <c r="G97" s="29"/>
      <c r="H97" s="29"/>
      <c r="I97" s="29"/>
      <c r="J97" s="26">
        <f t="shared" si="1"/>
        <v>0</v>
      </c>
      <c r="K97" s="29"/>
      <c r="L97" s="29"/>
      <c r="M97" s="29"/>
      <c r="N97" s="29"/>
      <c r="O97" s="29"/>
      <c r="P97" s="26">
        <f t="shared" si="2"/>
        <v>11017015</v>
      </c>
      <c r="Q97" s="58"/>
      <c r="R97" s="58"/>
    </row>
    <row r="98" spans="1:43" s="7" customFormat="1" ht="66" customHeight="1">
      <c r="A98" s="16"/>
      <c r="B98" s="16"/>
      <c r="C98" s="16"/>
      <c r="D98" s="3" t="s">
        <v>159</v>
      </c>
      <c r="E98" s="26">
        <f t="shared" si="0"/>
        <v>0</v>
      </c>
      <c r="F98" s="29"/>
      <c r="G98" s="29"/>
      <c r="H98" s="29"/>
      <c r="I98" s="29"/>
      <c r="J98" s="26">
        <f t="shared" si="1"/>
        <v>0</v>
      </c>
      <c r="K98" s="29"/>
      <c r="L98" s="29"/>
      <c r="M98" s="29"/>
      <c r="N98" s="29"/>
      <c r="O98" s="29"/>
      <c r="P98" s="26">
        <f t="shared" si="2"/>
        <v>0</v>
      </c>
      <c r="Q98" s="58"/>
      <c r="R98" s="58"/>
      <c r="S98" s="4"/>
      <c r="T98" s="4"/>
      <c r="U98" s="4"/>
      <c r="V98" s="4"/>
      <c r="W98" s="4"/>
      <c r="X98" s="4"/>
      <c r="Y98" s="4"/>
      <c r="Z98" s="4"/>
      <c r="AA98" s="4"/>
      <c r="AB98" s="4"/>
      <c r="AC98" s="4"/>
      <c r="AD98" s="4"/>
      <c r="AE98" s="4"/>
      <c r="AF98" s="4"/>
      <c r="AG98" s="4"/>
      <c r="AH98" s="4"/>
      <c r="AI98" s="4"/>
      <c r="AJ98" s="4"/>
      <c r="AK98" s="4"/>
      <c r="AL98" s="4"/>
      <c r="AM98" s="4"/>
      <c r="AN98" s="4"/>
      <c r="AO98" s="4"/>
      <c r="AP98" s="4"/>
      <c r="AQ98" s="4"/>
    </row>
    <row r="99" spans="1:18" s="4" customFormat="1" ht="60" customHeight="1">
      <c r="A99" s="16" t="s">
        <v>233</v>
      </c>
      <c r="B99" s="16" t="s">
        <v>234</v>
      </c>
      <c r="C99" s="16" t="s">
        <v>235</v>
      </c>
      <c r="D99" s="3" t="s">
        <v>236</v>
      </c>
      <c r="E99" s="26">
        <f t="shared" si="0"/>
        <v>0</v>
      </c>
      <c r="F99" s="29"/>
      <c r="G99" s="29"/>
      <c r="H99" s="29"/>
      <c r="I99" s="29"/>
      <c r="J99" s="26">
        <f t="shared" si="1"/>
        <v>0</v>
      </c>
      <c r="K99" s="29"/>
      <c r="L99" s="29"/>
      <c r="M99" s="29"/>
      <c r="N99" s="29"/>
      <c r="O99" s="29"/>
      <c r="P99" s="26">
        <f t="shared" si="2"/>
        <v>0</v>
      </c>
      <c r="Q99" s="58"/>
      <c r="R99" s="58"/>
    </row>
    <row r="100" spans="1:43" s="7" customFormat="1" ht="63" customHeight="1">
      <c r="A100" s="16"/>
      <c r="B100" s="16"/>
      <c r="C100" s="16"/>
      <c r="D100" s="3" t="s">
        <v>159</v>
      </c>
      <c r="E100" s="26">
        <f t="shared" si="0"/>
        <v>0</v>
      </c>
      <c r="F100" s="29"/>
      <c r="G100" s="29"/>
      <c r="H100" s="29"/>
      <c r="I100" s="29"/>
      <c r="J100" s="26">
        <f t="shared" si="1"/>
        <v>0</v>
      </c>
      <c r="K100" s="29"/>
      <c r="L100" s="29"/>
      <c r="M100" s="29"/>
      <c r="N100" s="29"/>
      <c r="O100" s="29"/>
      <c r="P100" s="26">
        <f t="shared" si="2"/>
        <v>0</v>
      </c>
      <c r="Q100" s="58"/>
      <c r="R100" s="58"/>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18" s="4" customFormat="1" ht="89.25" customHeight="1">
      <c r="A101" s="16"/>
      <c r="B101" s="16"/>
      <c r="C101" s="16"/>
      <c r="D101" s="3" t="s">
        <v>430</v>
      </c>
      <c r="E101" s="26">
        <f t="shared" si="0"/>
        <v>0</v>
      </c>
      <c r="F101" s="29"/>
      <c r="G101" s="29"/>
      <c r="H101" s="29"/>
      <c r="I101" s="29"/>
      <c r="J101" s="26">
        <f t="shared" si="1"/>
        <v>0</v>
      </c>
      <c r="K101" s="29"/>
      <c r="L101" s="29"/>
      <c r="M101" s="29"/>
      <c r="N101" s="29"/>
      <c r="O101" s="29"/>
      <c r="P101" s="26">
        <f t="shared" si="2"/>
        <v>0</v>
      </c>
      <c r="Q101" s="58"/>
      <c r="R101" s="58"/>
    </row>
    <row r="102" spans="1:18" s="4" customFormat="1" ht="53.25" customHeight="1">
      <c r="A102" s="16" t="s">
        <v>237</v>
      </c>
      <c r="B102" s="16" t="s">
        <v>238</v>
      </c>
      <c r="C102" s="16" t="s">
        <v>239</v>
      </c>
      <c r="D102" s="3" t="s">
        <v>240</v>
      </c>
      <c r="E102" s="26">
        <f t="shared" si="0"/>
        <v>31599219</v>
      </c>
      <c r="F102" s="29">
        <f>25165802+6433417</f>
        <v>31599219</v>
      </c>
      <c r="G102" s="29"/>
      <c r="H102" s="29"/>
      <c r="I102" s="29"/>
      <c r="J102" s="26">
        <f t="shared" si="1"/>
        <v>0</v>
      </c>
      <c r="K102" s="29"/>
      <c r="L102" s="29"/>
      <c r="M102" s="29"/>
      <c r="N102" s="29"/>
      <c r="O102" s="29"/>
      <c r="P102" s="26">
        <f t="shared" si="2"/>
        <v>31599219</v>
      </c>
      <c r="Q102" s="58"/>
      <c r="R102" s="58"/>
    </row>
    <row r="103" spans="1:43" s="7" customFormat="1" ht="60" customHeight="1">
      <c r="A103" s="16"/>
      <c r="B103" s="16"/>
      <c r="C103" s="16"/>
      <c r="D103" s="3" t="s">
        <v>159</v>
      </c>
      <c r="E103" s="26">
        <f t="shared" si="0"/>
        <v>0</v>
      </c>
      <c r="F103" s="29"/>
      <c r="G103" s="29"/>
      <c r="H103" s="29"/>
      <c r="I103" s="29"/>
      <c r="J103" s="26">
        <f t="shared" si="1"/>
        <v>0</v>
      </c>
      <c r="K103" s="29"/>
      <c r="L103" s="29"/>
      <c r="M103" s="29"/>
      <c r="N103" s="29"/>
      <c r="O103" s="29"/>
      <c r="P103" s="26">
        <f t="shared" si="2"/>
        <v>0</v>
      </c>
      <c r="Q103" s="58"/>
      <c r="R103" s="58"/>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row>
    <row r="104" spans="1:43" s="7" customFormat="1" ht="140.25" customHeight="1">
      <c r="A104" s="16"/>
      <c r="B104" s="16"/>
      <c r="C104" s="16"/>
      <c r="D104" s="3" t="s">
        <v>459</v>
      </c>
      <c r="E104" s="26">
        <f t="shared" si="0"/>
        <v>0</v>
      </c>
      <c r="F104" s="29"/>
      <c r="G104" s="29"/>
      <c r="H104" s="29"/>
      <c r="I104" s="29"/>
      <c r="J104" s="26">
        <f t="shared" si="1"/>
        <v>0</v>
      </c>
      <c r="K104" s="29"/>
      <c r="L104" s="29"/>
      <c r="M104" s="29"/>
      <c r="N104" s="29"/>
      <c r="O104" s="29"/>
      <c r="P104" s="26">
        <f t="shared" si="2"/>
        <v>0</v>
      </c>
      <c r="Q104" s="58"/>
      <c r="R104" s="58"/>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row>
    <row r="105" spans="1:18" s="4" customFormat="1" ht="87.75" customHeight="1">
      <c r="A105" s="16"/>
      <c r="B105" s="16"/>
      <c r="C105" s="16"/>
      <c r="D105" s="3" t="s">
        <v>430</v>
      </c>
      <c r="E105" s="26">
        <f t="shared" si="0"/>
        <v>7549700</v>
      </c>
      <c r="F105" s="29">
        <v>7549700</v>
      </c>
      <c r="G105" s="29"/>
      <c r="H105" s="29"/>
      <c r="I105" s="29"/>
      <c r="J105" s="26">
        <f t="shared" si="1"/>
        <v>0</v>
      </c>
      <c r="K105" s="29"/>
      <c r="L105" s="29"/>
      <c r="M105" s="29"/>
      <c r="N105" s="29"/>
      <c r="O105" s="29"/>
      <c r="P105" s="26">
        <f t="shared" si="2"/>
        <v>7549700</v>
      </c>
      <c r="Q105" s="58"/>
      <c r="R105" s="58"/>
    </row>
    <row r="106" spans="1:43" s="2" customFormat="1" ht="60.75" customHeight="1">
      <c r="A106" s="16" t="s">
        <v>241</v>
      </c>
      <c r="B106" s="16" t="s">
        <v>242</v>
      </c>
      <c r="C106" s="16" t="s">
        <v>239</v>
      </c>
      <c r="D106" s="3" t="s">
        <v>243</v>
      </c>
      <c r="E106" s="26">
        <f t="shared" si="0"/>
        <v>151575161</v>
      </c>
      <c r="F106" s="29">
        <f>140810365+10764796</f>
        <v>151575161</v>
      </c>
      <c r="G106" s="29"/>
      <c r="H106" s="29"/>
      <c r="I106" s="29"/>
      <c r="J106" s="26">
        <f t="shared" si="1"/>
        <v>4494549</v>
      </c>
      <c r="K106" s="29"/>
      <c r="L106" s="29">
        <v>4374549</v>
      </c>
      <c r="M106" s="29"/>
      <c r="N106" s="29"/>
      <c r="O106" s="29">
        <v>120000</v>
      </c>
      <c r="P106" s="26">
        <f t="shared" si="2"/>
        <v>156069710</v>
      </c>
      <c r="Q106" s="58"/>
      <c r="R106" s="58"/>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row>
    <row r="107" spans="1:43" s="7" customFormat="1" ht="62.25" customHeight="1">
      <c r="A107" s="16"/>
      <c r="B107" s="16"/>
      <c r="C107" s="16"/>
      <c r="D107" s="3" t="s">
        <v>159</v>
      </c>
      <c r="E107" s="26">
        <f t="shared" si="0"/>
        <v>0</v>
      </c>
      <c r="F107" s="29"/>
      <c r="G107" s="29"/>
      <c r="H107" s="29"/>
      <c r="I107" s="29"/>
      <c r="J107" s="26">
        <f t="shared" si="1"/>
        <v>0</v>
      </c>
      <c r="K107" s="29"/>
      <c r="L107" s="29"/>
      <c r="M107" s="29"/>
      <c r="N107" s="29"/>
      <c r="O107" s="29"/>
      <c r="P107" s="26">
        <f t="shared" si="2"/>
        <v>0</v>
      </c>
      <c r="Q107" s="58"/>
      <c r="R107" s="58"/>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row>
    <row r="108" spans="1:43" s="7" customFormat="1" ht="147" customHeight="1">
      <c r="A108" s="16"/>
      <c r="B108" s="16"/>
      <c r="C108" s="16"/>
      <c r="D108" s="3" t="s">
        <v>459</v>
      </c>
      <c r="E108" s="26">
        <f t="shared" si="0"/>
        <v>0</v>
      </c>
      <c r="F108" s="29"/>
      <c r="G108" s="29"/>
      <c r="H108" s="29"/>
      <c r="I108" s="29"/>
      <c r="J108" s="26">
        <f t="shared" si="1"/>
        <v>0</v>
      </c>
      <c r="K108" s="29"/>
      <c r="L108" s="29"/>
      <c r="M108" s="29"/>
      <c r="N108" s="29"/>
      <c r="O108" s="29"/>
      <c r="P108" s="26">
        <f t="shared" si="2"/>
        <v>0</v>
      </c>
      <c r="Q108" s="58"/>
      <c r="R108" s="58"/>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row>
    <row r="109" spans="1:18" s="4" customFormat="1" ht="89.25" customHeight="1">
      <c r="A109" s="16"/>
      <c r="B109" s="16"/>
      <c r="C109" s="16"/>
      <c r="D109" s="3" t="s">
        <v>430</v>
      </c>
      <c r="E109" s="26">
        <f t="shared" si="0"/>
        <v>41357487</v>
      </c>
      <c r="F109" s="29">
        <v>41357487</v>
      </c>
      <c r="G109" s="29"/>
      <c r="H109" s="29"/>
      <c r="I109" s="29"/>
      <c r="J109" s="26">
        <f t="shared" si="1"/>
        <v>0</v>
      </c>
      <c r="K109" s="29"/>
      <c r="L109" s="29"/>
      <c r="M109" s="29"/>
      <c r="N109" s="29"/>
      <c r="O109" s="29"/>
      <c r="P109" s="26">
        <f t="shared" si="2"/>
        <v>41357487</v>
      </c>
      <c r="Q109" s="58"/>
      <c r="R109" s="58"/>
    </row>
    <row r="110" spans="1:43" s="2" customFormat="1" ht="51" customHeight="1">
      <c r="A110" s="16" t="s">
        <v>244</v>
      </c>
      <c r="B110" s="16" t="s">
        <v>245</v>
      </c>
      <c r="C110" s="16" t="s">
        <v>239</v>
      </c>
      <c r="D110" s="3" t="s">
        <v>246</v>
      </c>
      <c r="E110" s="26">
        <f t="shared" si="0"/>
        <v>42380131</v>
      </c>
      <c r="F110" s="29">
        <f>53063430-10683299</f>
        <v>42380131</v>
      </c>
      <c r="G110" s="29"/>
      <c r="H110" s="29"/>
      <c r="I110" s="29"/>
      <c r="J110" s="26">
        <f t="shared" si="1"/>
        <v>0</v>
      </c>
      <c r="K110" s="29"/>
      <c r="L110" s="29"/>
      <c r="M110" s="29"/>
      <c r="N110" s="29"/>
      <c r="O110" s="29"/>
      <c r="P110" s="26">
        <f t="shared" si="2"/>
        <v>42380131</v>
      </c>
      <c r="Q110" s="58"/>
      <c r="R110" s="58"/>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row>
    <row r="111" spans="1:43" s="7" customFormat="1" ht="84" customHeight="1">
      <c r="A111" s="16"/>
      <c r="B111" s="16"/>
      <c r="C111" s="16"/>
      <c r="D111" s="3" t="s">
        <v>572</v>
      </c>
      <c r="E111" s="26">
        <f t="shared" si="0"/>
        <v>0</v>
      </c>
      <c r="F111" s="29"/>
      <c r="G111" s="29"/>
      <c r="H111" s="29"/>
      <c r="I111" s="29"/>
      <c r="J111" s="26">
        <f t="shared" si="1"/>
        <v>0</v>
      </c>
      <c r="K111" s="29"/>
      <c r="L111" s="29"/>
      <c r="M111" s="29"/>
      <c r="N111" s="29"/>
      <c r="O111" s="29"/>
      <c r="P111" s="26">
        <f t="shared" si="2"/>
        <v>0</v>
      </c>
      <c r="Q111" s="58"/>
      <c r="R111" s="58"/>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row>
    <row r="112" spans="1:43" s="7" customFormat="1" ht="158.25" customHeight="1">
      <c r="A112" s="16"/>
      <c r="B112" s="16"/>
      <c r="C112" s="16"/>
      <c r="D112" s="8" t="s">
        <v>247</v>
      </c>
      <c r="E112" s="26">
        <f t="shared" si="0"/>
        <v>0</v>
      </c>
      <c r="F112" s="29"/>
      <c r="G112" s="29"/>
      <c r="H112" s="29"/>
      <c r="I112" s="29"/>
      <c r="J112" s="26">
        <f t="shared" si="1"/>
        <v>0</v>
      </c>
      <c r="K112" s="29"/>
      <c r="L112" s="29"/>
      <c r="M112" s="29"/>
      <c r="N112" s="29"/>
      <c r="O112" s="29"/>
      <c r="P112" s="26">
        <f t="shared" si="2"/>
        <v>0</v>
      </c>
      <c r="Q112" s="58"/>
      <c r="R112" s="58"/>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s="7" customFormat="1" ht="180" customHeight="1">
      <c r="A113" s="16"/>
      <c r="B113" s="16"/>
      <c r="C113" s="16"/>
      <c r="D113" s="8" t="s">
        <v>428</v>
      </c>
      <c r="E113" s="26">
        <f t="shared" si="0"/>
        <v>0</v>
      </c>
      <c r="F113" s="29"/>
      <c r="G113" s="29"/>
      <c r="H113" s="29"/>
      <c r="I113" s="29"/>
      <c r="J113" s="26">
        <f t="shared" si="1"/>
        <v>0</v>
      </c>
      <c r="K113" s="29"/>
      <c r="L113" s="29"/>
      <c r="M113" s="29"/>
      <c r="N113" s="29"/>
      <c r="O113" s="29"/>
      <c r="P113" s="26">
        <f t="shared" si="2"/>
        <v>0</v>
      </c>
      <c r="Q113" s="58"/>
      <c r="R113" s="58"/>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s="7" customFormat="1" ht="78.75" customHeight="1">
      <c r="A114" s="16"/>
      <c r="B114" s="16"/>
      <c r="C114" s="16"/>
      <c r="D114" s="8" t="s">
        <v>408</v>
      </c>
      <c r="E114" s="26">
        <f t="shared" si="0"/>
        <v>0</v>
      </c>
      <c r="F114" s="29"/>
      <c r="G114" s="29"/>
      <c r="H114" s="29"/>
      <c r="I114" s="29"/>
      <c r="J114" s="26">
        <f t="shared" si="1"/>
        <v>0</v>
      </c>
      <c r="K114" s="29"/>
      <c r="L114" s="29"/>
      <c r="M114" s="29"/>
      <c r="N114" s="29"/>
      <c r="O114" s="29"/>
      <c r="P114" s="26">
        <f t="shared" si="2"/>
        <v>0</v>
      </c>
      <c r="Q114" s="58"/>
      <c r="R114" s="58"/>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s="2" customFormat="1" ht="42" customHeight="1">
      <c r="A115" s="16" t="s">
        <v>248</v>
      </c>
      <c r="B115" s="16" t="s">
        <v>140</v>
      </c>
      <c r="C115" s="16" t="s">
        <v>141</v>
      </c>
      <c r="D115" s="3" t="s">
        <v>142</v>
      </c>
      <c r="E115" s="26">
        <f t="shared" si="0"/>
        <v>0</v>
      </c>
      <c r="F115" s="29"/>
      <c r="G115" s="29"/>
      <c r="H115" s="29"/>
      <c r="I115" s="29"/>
      <c r="J115" s="26">
        <f t="shared" si="1"/>
        <v>0</v>
      </c>
      <c r="K115" s="29"/>
      <c r="L115" s="29"/>
      <c r="M115" s="29"/>
      <c r="N115" s="29"/>
      <c r="O115" s="29"/>
      <c r="P115" s="26">
        <f t="shared" si="2"/>
        <v>0</v>
      </c>
      <c r="Q115" s="58"/>
      <c r="R115" s="58"/>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s="2" customFormat="1" ht="76.5" customHeight="1">
      <c r="A116" s="16" t="s">
        <v>409</v>
      </c>
      <c r="B116" s="16" t="s">
        <v>410</v>
      </c>
      <c r="C116" s="16" t="s">
        <v>292</v>
      </c>
      <c r="D116" s="40" t="s">
        <v>411</v>
      </c>
      <c r="E116" s="26">
        <f t="shared" si="0"/>
        <v>0</v>
      </c>
      <c r="F116" s="29"/>
      <c r="G116" s="29"/>
      <c r="H116" s="29"/>
      <c r="I116" s="29"/>
      <c r="J116" s="26">
        <f t="shared" si="1"/>
        <v>0</v>
      </c>
      <c r="K116" s="29"/>
      <c r="L116" s="29"/>
      <c r="M116" s="29"/>
      <c r="N116" s="29"/>
      <c r="O116" s="29"/>
      <c r="P116" s="26">
        <f t="shared" si="2"/>
        <v>0</v>
      </c>
      <c r="Q116" s="58"/>
      <c r="R116" s="58"/>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row>
    <row r="117" spans="1:43" s="2" customFormat="1" ht="87.75" customHeight="1">
      <c r="A117" s="16"/>
      <c r="B117" s="16"/>
      <c r="C117" s="16"/>
      <c r="D117" s="3" t="s">
        <v>429</v>
      </c>
      <c r="E117" s="26">
        <f t="shared" si="0"/>
        <v>0</v>
      </c>
      <c r="F117" s="29"/>
      <c r="G117" s="29"/>
      <c r="H117" s="29"/>
      <c r="I117" s="29"/>
      <c r="J117" s="26">
        <f t="shared" si="1"/>
        <v>0</v>
      </c>
      <c r="K117" s="29"/>
      <c r="L117" s="29"/>
      <c r="M117" s="29"/>
      <c r="N117" s="29"/>
      <c r="O117" s="29"/>
      <c r="P117" s="26">
        <f t="shared" si="2"/>
        <v>0</v>
      </c>
      <c r="Q117" s="58"/>
      <c r="R117" s="58"/>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row>
    <row r="118" spans="1:43" s="2" customFormat="1" ht="69" customHeight="1">
      <c r="A118" s="16" t="s">
        <v>588</v>
      </c>
      <c r="B118" s="16" t="s">
        <v>51</v>
      </c>
      <c r="C118" s="16" t="s">
        <v>292</v>
      </c>
      <c r="D118" s="3" t="s">
        <v>52</v>
      </c>
      <c r="E118" s="26">
        <f t="shared" si="0"/>
        <v>0</v>
      </c>
      <c r="F118" s="29"/>
      <c r="G118" s="29"/>
      <c r="H118" s="29"/>
      <c r="I118" s="29"/>
      <c r="J118" s="26">
        <f t="shared" si="1"/>
        <v>0</v>
      </c>
      <c r="K118" s="29"/>
      <c r="L118" s="29"/>
      <c r="M118" s="29"/>
      <c r="N118" s="29"/>
      <c r="O118" s="29"/>
      <c r="P118" s="26">
        <f t="shared" si="2"/>
        <v>0</v>
      </c>
      <c r="Q118" s="58"/>
      <c r="R118" s="58"/>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row>
    <row r="119" spans="1:43" s="2" customFormat="1" ht="97.5" customHeight="1">
      <c r="A119" s="16"/>
      <c r="B119" s="16"/>
      <c r="C119" s="16"/>
      <c r="D119" s="3" t="s">
        <v>396</v>
      </c>
      <c r="E119" s="26">
        <f t="shared" si="0"/>
        <v>0</v>
      </c>
      <c r="F119" s="29"/>
      <c r="G119" s="29"/>
      <c r="H119" s="29"/>
      <c r="I119" s="29"/>
      <c r="J119" s="26">
        <f t="shared" si="1"/>
        <v>0</v>
      </c>
      <c r="K119" s="29"/>
      <c r="L119" s="29"/>
      <c r="M119" s="29"/>
      <c r="N119" s="29"/>
      <c r="O119" s="29"/>
      <c r="P119" s="26">
        <f t="shared" si="2"/>
        <v>0</v>
      </c>
      <c r="Q119" s="58"/>
      <c r="R119" s="58"/>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row>
    <row r="120" spans="1:43" s="2" customFormat="1" ht="78" customHeight="1">
      <c r="A120" s="16" t="s">
        <v>249</v>
      </c>
      <c r="B120" s="16" t="s">
        <v>250</v>
      </c>
      <c r="C120" s="16" t="s">
        <v>97</v>
      </c>
      <c r="D120" s="3" t="s">
        <v>251</v>
      </c>
      <c r="E120" s="26">
        <f t="shared" si="0"/>
        <v>0</v>
      </c>
      <c r="F120" s="29"/>
      <c r="G120" s="29"/>
      <c r="H120" s="29"/>
      <c r="I120" s="29"/>
      <c r="J120" s="26">
        <f t="shared" si="1"/>
        <v>0</v>
      </c>
      <c r="K120" s="29"/>
      <c r="L120" s="29"/>
      <c r="M120" s="29"/>
      <c r="N120" s="29"/>
      <c r="O120" s="29"/>
      <c r="P120" s="26">
        <f t="shared" si="2"/>
        <v>0</v>
      </c>
      <c r="Q120" s="58"/>
      <c r="R120" s="58"/>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row>
    <row r="121" spans="1:43" s="2" customFormat="1" ht="92.25" customHeight="1">
      <c r="A121" s="16" t="s">
        <v>431</v>
      </c>
      <c r="B121" s="16" t="s">
        <v>432</v>
      </c>
      <c r="C121" s="16" t="s">
        <v>97</v>
      </c>
      <c r="D121" s="44" t="s">
        <v>433</v>
      </c>
      <c r="E121" s="26">
        <f t="shared" si="0"/>
        <v>0</v>
      </c>
      <c r="F121" s="29"/>
      <c r="G121" s="29"/>
      <c r="H121" s="29"/>
      <c r="I121" s="29"/>
      <c r="J121" s="26">
        <f t="shared" si="1"/>
        <v>0</v>
      </c>
      <c r="K121" s="29"/>
      <c r="L121" s="29"/>
      <c r="M121" s="29"/>
      <c r="N121" s="29"/>
      <c r="O121" s="29"/>
      <c r="P121" s="26">
        <f t="shared" si="2"/>
        <v>0</v>
      </c>
      <c r="Q121" s="58"/>
      <c r="R121" s="58"/>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row>
    <row r="122" spans="1:43" s="2" customFormat="1" ht="94.5" customHeight="1">
      <c r="A122" s="15" t="s">
        <v>407</v>
      </c>
      <c r="B122" s="15" t="s">
        <v>402</v>
      </c>
      <c r="C122" s="15" t="s">
        <v>97</v>
      </c>
      <c r="D122" s="14" t="s">
        <v>403</v>
      </c>
      <c r="E122" s="28">
        <f t="shared" si="0"/>
        <v>0</v>
      </c>
      <c r="F122" s="28"/>
      <c r="G122" s="28"/>
      <c r="H122" s="28"/>
      <c r="I122" s="28"/>
      <c r="J122" s="28">
        <f t="shared" si="1"/>
        <v>0</v>
      </c>
      <c r="K122" s="28"/>
      <c r="L122" s="28"/>
      <c r="M122" s="28"/>
      <c r="N122" s="28"/>
      <c r="O122" s="28"/>
      <c r="P122" s="28">
        <f t="shared" si="2"/>
        <v>0</v>
      </c>
      <c r="Q122" s="58"/>
      <c r="R122" s="58"/>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row>
    <row r="123" spans="1:43" s="7" customFormat="1" ht="52.5" customHeight="1">
      <c r="A123" s="16" t="s">
        <v>98</v>
      </c>
      <c r="B123" s="16"/>
      <c r="C123" s="16"/>
      <c r="D123" s="13" t="s">
        <v>99</v>
      </c>
      <c r="E123" s="26">
        <f t="shared" si="0"/>
        <v>477852517</v>
      </c>
      <c r="F123" s="29">
        <f>F124</f>
        <v>419862717</v>
      </c>
      <c r="G123" s="29">
        <f>G124</f>
        <v>193888107</v>
      </c>
      <c r="H123" s="29">
        <f>H124</f>
        <v>42684276</v>
      </c>
      <c r="I123" s="29">
        <f>I124</f>
        <v>57989800</v>
      </c>
      <c r="J123" s="26">
        <f t="shared" si="1"/>
        <v>63302724</v>
      </c>
      <c r="K123" s="29">
        <f>K124</f>
        <v>0</v>
      </c>
      <c r="L123" s="29">
        <f>L124</f>
        <v>61986532</v>
      </c>
      <c r="M123" s="29">
        <f>M124</f>
        <v>1115796</v>
      </c>
      <c r="N123" s="29">
        <f>N124</f>
        <v>456075</v>
      </c>
      <c r="O123" s="29">
        <f>O124</f>
        <v>1316192</v>
      </c>
      <c r="P123" s="29">
        <f t="shared" si="2"/>
        <v>541155241</v>
      </c>
      <c r="Q123" s="58"/>
      <c r="R123" s="58"/>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row>
    <row r="124" spans="1:43" s="2" customFormat="1" ht="56.25" customHeight="1">
      <c r="A124" s="16" t="s">
        <v>100</v>
      </c>
      <c r="B124" s="16"/>
      <c r="C124" s="16"/>
      <c r="D124" s="13" t="s">
        <v>99</v>
      </c>
      <c r="E124" s="26">
        <f t="shared" si="0"/>
        <v>477852517</v>
      </c>
      <c r="F124" s="29">
        <f>F125+F126+F127+F128+F129+F130+F131+F132+F133+F134+F135+F136+F137+F138+F139+F140+F141+F142+F144+F146+F147+F148</f>
        <v>419862717</v>
      </c>
      <c r="G124" s="29">
        <f>G125+G126+G127+G128+G129+G130+G131+G132+G133+G134+G135+G136+G137+G138+G139+G140+G141+G142+G144+G146+G147+G148</f>
        <v>193888107</v>
      </c>
      <c r="H124" s="29">
        <f>H125+H126+H127+H128+H129+H130+H131+H132+H133+H134+H135+H136+H137+H138+H139+H140+H141+H142+H144+H146+H147+H148</f>
        <v>42684276</v>
      </c>
      <c r="I124" s="29">
        <f>I125+I126+I127+I128+I129+I130+I131+I132+I133+I134+I135+I136+I137+I138+I139+I140+I141+I142+I144+I146+I147+I148</f>
        <v>57989800</v>
      </c>
      <c r="J124" s="26">
        <f t="shared" si="1"/>
        <v>63302724</v>
      </c>
      <c r="K124" s="29">
        <f>K125+K126+K127+K128+K129+K130+K131+K132+K133+K134+K135+K136+K137+K138+K139+K140+K141+K142+K144+K146+K147+K148</f>
        <v>0</v>
      </c>
      <c r="L124" s="29">
        <f>L125+L126+L127+L128+L129+L130+L131+L132+L133+L134+L135+L136+L137+L138+L139+L140+L141+L142+L144+L146+L147+L148</f>
        <v>61986532</v>
      </c>
      <c r="M124" s="29">
        <f>M125+M126+M127+M128+M129+M130+M131+M132+M133+M134+M135+M136+M137+M138+M139+M140+M141+M142+M144+M146+M147+M148</f>
        <v>1115796</v>
      </c>
      <c r="N124" s="29">
        <f>N125+N126+N127+N128+N129+N130+N131+N132+N133+N134+N135+N136+N137+N138+N139+N140+N141+N142+N144+N146+N147+N148</f>
        <v>456075</v>
      </c>
      <c r="O124" s="29">
        <f>O125+O126+O127+O128+O129+O130+O131+O132+O133+O134+O135+O136+O137+O138+O139+O140+O141+O142+O144+O146+O147+O148</f>
        <v>1316192</v>
      </c>
      <c r="P124" s="29">
        <f aca="true" t="shared" si="4" ref="P124:P142">E124+J124</f>
        <v>541155241</v>
      </c>
      <c r="Q124" s="58"/>
      <c r="R124" s="58"/>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1:43" s="2" customFormat="1" ht="56.25" customHeight="1">
      <c r="A125" s="16" t="s">
        <v>305</v>
      </c>
      <c r="B125" s="16" t="s">
        <v>306</v>
      </c>
      <c r="C125" s="16" t="s">
        <v>256</v>
      </c>
      <c r="D125" s="3" t="s">
        <v>307</v>
      </c>
      <c r="E125" s="26">
        <f t="shared" si="0"/>
        <v>2256050</v>
      </c>
      <c r="F125" s="29">
        <v>2256050</v>
      </c>
      <c r="G125" s="29"/>
      <c r="H125" s="29"/>
      <c r="I125" s="29"/>
      <c r="J125" s="26">
        <f aca="true" t="shared" si="5" ref="J125:J142">L125+O125</f>
        <v>0</v>
      </c>
      <c r="K125" s="29"/>
      <c r="L125" s="29"/>
      <c r="M125" s="29"/>
      <c r="N125" s="29"/>
      <c r="O125" s="29"/>
      <c r="P125" s="29">
        <f t="shared" si="4"/>
        <v>2256050</v>
      </c>
      <c r="Q125" s="58"/>
      <c r="R125" s="58"/>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1:43" s="2" customFormat="1" ht="42" customHeight="1">
      <c r="A126" s="16" t="s">
        <v>308</v>
      </c>
      <c r="B126" s="16" t="s">
        <v>309</v>
      </c>
      <c r="C126" s="16" t="s">
        <v>256</v>
      </c>
      <c r="D126" s="3" t="s">
        <v>310</v>
      </c>
      <c r="E126" s="26">
        <f t="shared" si="0"/>
        <v>600</v>
      </c>
      <c r="F126" s="29">
        <v>600</v>
      </c>
      <c r="G126" s="29"/>
      <c r="H126" s="29"/>
      <c r="I126" s="29"/>
      <c r="J126" s="26">
        <f t="shared" si="5"/>
        <v>0</v>
      </c>
      <c r="K126" s="29"/>
      <c r="L126" s="29"/>
      <c r="M126" s="29"/>
      <c r="N126" s="29"/>
      <c r="O126" s="29"/>
      <c r="P126" s="29">
        <f t="shared" si="4"/>
        <v>600</v>
      </c>
      <c r="Q126" s="58"/>
      <c r="R126" s="58"/>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row>
    <row r="127" spans="1:43" s="2" customFormat="1" ht="50.25" customHeight="1">
      <c r="A127" s="16" t="s">
        <v>311</v>
      </c>
      <c r="B127" s="16" t="s">
        <v>312</v>
      </c>
      <c r="C127" s="16" t="s">
        <v>313</v>
      </c>
      <c r="D127" s="3" t="s">
        <v>314</v>
      </c>
      <c r="E127" s="26">
        <f t="shared" si="0"/>
        <v>1250000</v>
      </c>
      <c r="F127" s="29">
        <v>1250000</v>
      </c>
      <c r="G127" s="29"/>
      <c r="H127" s="29"/>
      <c r="I127" s="29"/>
      <c r="J127" s="26">
        <f t="shared" si="5"/>
        <v>0</v>
      </c>
      <c r="K127" s="29"/>
      <c r="L127" s="29"/>
      <c r="M127" s="29"/>
      <c r="N127" s="29"/>
      <c r="O127" s="29"/>
      <c r="P127" s="29">
        <f t="shared" si="4"/>
        <v>1250000</v>
      </c>
      <c r="Q127" s="58"/>
      <c r="R127" s="58"/>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row>
    <row r="128" spans="1:43" s="2" customFormat="1" ht="89.25" customHeight="1">
      <c r="A128" s="16" t="s">
        <v>101</v>
      </c>
      <c r="B128" s="16" t="s">
        <v>102</v>
      </c>
      <c r="C128" s="16" t="s">
        <v>103</v>
      </c>
      <c r="D128" s="3" t="s">
        <v>104</v>
      </c>
      <c r="E128" s="26">
        <f t="shared" si="0"/>
        <v>31219466</v>
      </c>
      <c r="F128" s="29">
        <v>31219466</v>
      </c>
      <c r="G128" s="29">
        <v>19633572</v>
      </c>
      <c r="H128" s="29">
        <v>2963496</v>
      </c>
      <c r="I128" s="29"/>
      <c r="J128" s="26">
        <f t="shared" si="5"/>
        <v>1635120</v>
      </c>
      <c r="K128" s="29"/>
      <c r="L128" s="29">
        <v>1573320</v>
      </c>
      <c r="M128" s="29"/>
      <c r="N128" s="29"/>
      <c r="O128" s="29">
        <v>61800</v>
      </c>
      <c r="P128" s="29">
        <f t="shared" si="4"/>
        <v>32854586</v>
      </c>
      <c r="Q128" s="58"/>
      <c r="R128" s="58"/>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43" s="2" customFormat="1" ht="142.5" customHeight="1">
      <c r="A129" s="16" t="s">
        <v>105</v>
      </c>
      <c r="B129" s="16" t="s">
        <v>106</v>
      </c>
      <c r="C129" s="16" t="s">
        <v>107</v>
      </c>
      <c r="D129" s="3" t="s">
        <v>108</v>
      </c>
      <c r="E129" s="26">
        <f aca="true" t="shared" si="6" ref="E129:E142">F129+I129</f>
        <v>279411521</v>
      </c>
      <c r="F129" s="29">
        <v>279411521</v>
      </c>
      <c r="G129" s="29">
        <v>150406230</v>
      </c>
      <c r="H129" s="29">
        <v>37323020</v>
      </c>
      <c r="I129" s="29"/>
      <c r="J129" s="26">
        <f t="shared" si="5"/>
        <v>61652604</v>
      </c>
      <c r="K129" s="29"/>
      <c r="L129" s="29">
        <v>60398212</v>
      </c>
      <c r="M129" s="29">
        <v>1115796</v>
      </c>
      <c r="N129" s="29">
        <v>456075</v>
      </c>
      <c r="O129" s="29">
        <v>1254392</v>
      </c>
      <c r="P129" s="29">
        <f t="shared" si="4"/>
        <v>341064125</v>
      </c>
      <c r="Q129" s="58"/>
      <c r="R129" s="58"/>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43" s="2" customFormat="1" ht="53.25" customHeight="1">
      <c r="A130" s="16" t="s">
        <v>109</v>
      </c>
      <c r="B130" s="16" t="s">
        <v>110</v>
      </c>
      <c r="C130" s="16" t="s">
        <v>103</v>
      </c>
      <c r="D130" s="3" t="s">
        <v>111</v>
      </c>
      <c r="E130" s="26">
        <f t="shared" si="6"/>
        <v>16678619</v>
      </c>
      <c r="F130" s="29">
        <v>16678619</v>
      </c>
      <c r="G130" s="29">
        <v>10745965</v>
      </c>
      <c r="H130" s="29">
        <v>1358774</v>
      </c>
      <c r="I130" s="29"/>
      <c r="J130" s="26">
        <f t="shared" si="5"/>
        <v>0</v>
      </c>
      <c r="K130" s="29"/>
      <c r="L130" s="29"/>
      <c r="M130" s="29"/>
      <c r="N130" s="29"/>
      <c r="O130" s="29"/>
      <c r="P130" s="29">
        <f t="shared" si="4"/>
        <v>16678619</v>
      </c>
      <c r="Q130" s="58"/>
      <c r="R130" s="58"/>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1:43" s="2" customFormat="1" ht="40.5" customHeight="1">
      <c r="A131" s="16" t="s">
        <v>112</v>
      </c>
      <c r="B131" s="16" t="s">
        <v>113</v>
      </c>
      <c r="C131" s="16" t="s">
        <v>89</v>
      </c>
      <c r="D131" s="3" t="s">
        <v>476</v>
      </c>
      <c r="E131" s="26">
        <f t="shared" si="6"/>
        <v>5542395</v>
      </c>
      <c r="F131" s="29">
        <v>5542395</v>
      </c>
      <c r="G131" s="29">
        <v>4036357</v>
      </c>
      <c r="H131" s="29">
        <v>216068</v>
      </c>
      <c r="I131" s="29"/>
      <c r="J131" s="26">
        <f t="shared" si="5"/>
        <v>0</v>
      </c>
      <c r="K131" s="29"/>
      <c r="L131" s="29"/>
      <c r="M131" s="29"/>
      <c r="N131" s="29"/>
      <c r="O131" s="29"/>
      <c r="P131" s="29">
        <f t="shared" si="4"/>
        <v>5542395</v>
      </c>
      <c r="Q131" s="58"/>
      <c r="R131" s="58"/>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43" s="2" customFormat="1" ht="44.25" customHeight="1">
      <c r="A132" s="16" t="s">
        <v>114</v>
      </c>
      <c r="B132" s="16" t="s">
        <v>115</v>
      </c>
      <c r="C132" s="16" t="s">
        <v>89</v>
      </c>
      <c r="D132" s="3" t="s">
        <v>116</v>
      </c>
      <c r="E132" s="26">
        <f t="shared" si="6"/>
        <v>38890</v>
      </c>
      <c r="F132" s="29">
        <v>38890</v>
      </c>
      <c r="G132" s="29"/>
      <c r="H132" s="29"/>
      <c r="I132" s="29"/>
      <c r="J132" s="26">
        <f t="shared" si="5"/>
        <v>0</v>
      </c>
      <c r="K132" s="29"/>
      <c r="L132" s="29"/>
      <c r="M132" s="29"/>
      <c r="N132" s="29"/>
      <c r="O132" s="29"/>
      <c r="P132" s="29">
        <f t="shared" si="4"/>
        <v>38890</v>
      </c>
      <c r="Q132" s="58"/>
      <c r="R132" s="58"/>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row>
    <row r="133" spans="1:43" s="2" customFormat="1" ht="105" customHeight="1">
      <c r="A133" s="16" t="s">
        <v>117</v>
      </c>
      <c r="B133" s="16" t="s">
        <v>91</v>
      </c>
      <c r="C133" s="16" t="s">
        <v>89</v>
      </c>
      <c r="D133" s="3" t="s">
        <v>118</v>
      </c>
      <c r="E133" s="26">
        <f t="shared" si="6"/>
        <v>9000000</v>
      </c>
      <c r="F133" s="29">
        <v>9000000</v>
      </c>
      <c r="G133" s="29"/>
      <c r="H133" s="29"/>
      <c r="I133" s="29"/>
      <c r="J133" s="26">
        <f t="shared" si="5"/>
        <v>0</v>
      </c>
      <c r="K133" s="29"/>
      <c r="L133" s="29"/>
      <c r="M133" s="29"/>
      <c r="N133" s="29"/>
      <c r="O133" s="29"/>
      <c r="P133" s="29">
        <f t="shared" si="4"/>
        <v>9000000</v>
      </c>
      <c r="Q133" s="58"/>
      <c r="R133" s="58"/>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s="2" customFormat="1" ht="90.75" customHeight="1">
      <c r="A134" s="16" t="s">
        <v>315</v>
      </c>
      <c r="B134" s="16" t="s">
        <v>316</v>
      </c>
      <c r="C134" s="16" t="s">
        <v>103</v>
      </c>
      <c r="D134" s="3" t="s">
        <v>317</v>
      </c>
      <c r="E134" s="26">
        <f t="shared" si="6"/>
        <v>648957</v>
      </c>
      <c r="F134" s="29">
        <v>648957</v>
      </c>
      <c r="G134" s="29"/>
      <c r="H134" s="29"/>
      <c r="I134" s="29"/>
      <c r="J134" s="26">
        <f t="shared" si="5"/>
        <v>0</v>
      </c>
      <c r="K134" s="29"/>
      <c r="L134" s="29"/>
      <c r="M134" s="29"/>
      <c r="N134" s="29"/>
      <c r="O134" s="29"/>
      <c r="P134" s="29">
        <f t="shared" si="4"/>
        <v>648957</v>
      </c>
      <c r="Q134" s="58"/>
      <c r="R134" s="58"/>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1:43" s="2" customFormat="1" ht="75" customHeight="1">
      <c r="A135" s="16" t="s">
        <v>456</v>
      </c>
      <c r="B135" s="16" t="s">
        <v>457</v>
      </c>
      <c r="C135" s="16" t="s">
        <v>313</v>
      </c>
      <c r="D135" s="48" t="s">
        <v>458</v>
      </c>
      <c r="E135" s="26">
        <f t="shared" si="6"/>
        <v>391887</v>
      </c>
      <c r="F135" s="29">
        <v>391887</v>
      </c>
      <c r="G135" s="29"/>
      <c r="H135" s="29"/>
      <c r="I135" s="29"/>
      <c r="J135" s="26">
        <f t="shared" si="5"/>
        <v>0</v>
      </c>
      <c r="K135" s="29"/>
      <c r="L135" s="29"/>
      <c r="M135" s="29"/>
      <c r="N135" s="29"/>
      <c r="O135" s="29"/>
      <c r="P135" s="29">
        <f t="shared" si="4"/>
        <v>391887</v>
      </c>
      <c r="Q135" s="58"/>
      <c r="R135" s="58"/>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s="2" customFormat="1" ht="63" customHeight="1">
      <c r="A136" s="16" t="s">
        <v>120</v>
      </c>
      <c r="B136" s="16" t="s">
        <v>121</v>
      </c>
      <c r="C136" s="16" t="s">
        <v>94</v>
      </c>
      <c r="D136" s="3" t="s">
        <v>119</v>
      </c>
      <c r="E136" s="26">
        <f t="shared" si="6"/>
        <v>11257041</v>
      </c>
      <c r="F136" s="29">
        <v>11257041</v>
      </c>
      <c r="G136" s="29">
        <v>7724844</v>
      </c>
      <c r="H136" s="29">
        <v>692417</v>
      </c>
      <c r="I136" s="29"/>
      <c r="J136" s="26">
        <f t="shared" si="5"/>
        <v>15000</v>
      </c>
      <c r="K136" s="29"/>
      <c r="L136" s="29">
        <v>15000</v>
      </c>
      <c r="M136" s="29"/>
      <c r="N136" s="29"/>
      <c r="O136" s="29"/>
      <c r="P136" s="29">
        <f t="shared" si="4"/>
        <v>11272041</v>
      </c>
      <c r="Q136" s="58"/>
      <c r="R136" s="58"/>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row>
    <row r="137" spans="1:43" s="2" customFormat="1" ht="71.25" customHeight="1">
      <c r="A137" s="16" t="s">
        <v>122</v>
      </c>
      <c r="B137" s="16" t="s">
        <v>93</v>
      </c>
      <c r="C137" s="16" t="s">
        <v>94</v>
      </c>
      <c r="D137" s="3" t="s">
        <v>95</v>
      </c>
      <c r="E137" s="26">
        <f t="shared" si="6"/>
        <v>2055344</v>
      </c>
      <c r="F137" s="29">
        <v>2055344</v>
      </c>
      <c r="G137" s="29">
        <v>1341139</v>
      </c>
      <c r="H137" s="29">
        <v>130501</v>
      </c>
      <c r="I137" s="29"/>
      <c r="J137" s="26">
        <f t="shared" si="5"/>
        <v>0</v>
      </c>
      <c r="K137" s="29"/>
      <c r="L137" s="29"/>
      <c r="M137" s="29"/>
      <c r="N137" s="29"/>
      <c r="O137" s="29"/>
      <c r="P137" s="29">
        <f t="shared" si="4"/>
        <v>2055344</v>
      </c>
      <c r="Q137" s="58"/>
      <c r="R137" s="58"/>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43" s="2" customFormat="1" ht="57" customHeight="1">
      <c r="A138" s="16" t="s">
        <v>125</v>
      </c>
      <c r="B138" s="16" t="s">
        <v>123</v>
      </c>
      <c r="C138" s="16" t="s">
        <v>94</v>
      </c>
      <c r="D138" s="13" t="s">
        <v>124</v>
      </c>
      <c r="E138" s="29">
        <f t="shared" si="6"/>
        <v>58998747</v>
      </c>
      <c r="F138" s="29">
        <v>58998747</v>
      </c>
      <c r="G138" s="29"/>
      <c r="H138" s="29"/>
      <c r="I138" s="29"/>
      <c r="J138" s="29">
        <f t="shared" si="5"/>
        <v>0</v>
      </c>
      <c r="K138" s="29"/>
      <c r="L138" s="29"/>
      <c r="M138" s="29"/>
      <c r="N138" s="29"/>
      <c r="O138" s="29"/>
      <c r="P138" s="29">
        <f t="shared" si="4"/>
        <v>58998747</v>
      </c>
      <c r="Q138" s="58"/>
      <c r="R138" s="58"/>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row>
    <row r="139" spans="1:43" s="2" customFormat="1" ht="57" customHeight="1">
      <c r="A139" s="16" t="s">
        <v>602</v>
      </c>
      <c r="B139" s="16" t="s">
        <v>374</v>
      </c>
      <c r="C139" s="16" t="s">
        <v>292</v>
      </c>
      <c r="D139" s="13" t="s">
        <v>375</v>
      </c>
      <c r="E139" s="29">
        <f t="shared" si="6"/>
        <v>0</v>
      </c>
      <c r="F139" s="29"/>
      <c r="G139" s="29"/>
      <c r="H139" s="29"/>
      <c r="I139" s="29"/>
      <c r="J139" s="29">
        <f t="shared" si="5"/>
        <v>0</v>
      </c>
      <c r="K139" s="29"/>
      <c r="L139" s="29"/>
      <c r="M139" s="29"/>
      <c r="N139" s="29"/>
      <c r="O139" s="29"/>
      <c r="P139" s="29">
        <f t="shared" si="4"/>
        <v>0</v>
      </c>
      <c r="Q139" s="58"/>
      <c r="R139" s="58"/>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1:43" s="2" customFormat="1" ht="81.75" customHeight="1">
      <c r="A140" s="16" t="s">
        <v>577</v>
      </c>
      <c r="B140" s="16" t="s">
        <v>578</v>
      </c>
      <c r="C140" s="16" t="s">
        <v>256</v>
      </c>
      <c r="D140" s="56" t="s">
        <v>579</v>
      </c>
      <c r="E140" s="29">
        <f t="shared" si="6"/>
        <v>0</v>
      </c>
      <c r="F140" s="29"/>
      <c r="G140" s="29"/>
      <c r="H140" s="29"/>
      <c r="I140" s="29"/>
      <c r="J140" s="29">
        <f t="shared" si="5"/>
        <v>0</v>
      </c>
      <c r="K140" s="29"/>
      <c r="L140" s="29"/>
      <c r="M140" s="29"/>
      <c r="N140" s="29"/>
      <c r="O140" s="29"/>
      <c r="P140" s="29">
        <f t="shared" si="4"/>
        <v>0</v>
      </c>
      <c r="Q140" s="58"/>
      <c r="R140" s="58"/>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row>
    <row r="141" spans="1:43" s="2" customFormat="1" ht="119.25" customHeight="1">
      <c r="A141" s="16" t="s">
        <v>640</v>
      </c>
      <c r="B141" s="16" t="s">
        <v>641</v>
      </c>
      <c r="C141" s="16" t="s">
        <v>97</v>
      </c>
      <c r="D141" s="56" t="s">
        <v>0</v>
      </c>
      <c r="E141" s="29">
        <f t="shared" si="6"/>
        <v>9098000</v>
      </c>
      <c r="F141" s="29">
        <v>1113200</v>
      </c>
      <c r="G141" s="29"/>
      <c r="H141" s="29"/>
      <c r="I141" s="29">
        <v>7984800</v>
      </c>
      <c r="J141" s="29">
        <f t="shared" si="5"/>
        <v>0</v>
      </c>
      <c r="K141" s="29"/>
      <c r="L141" s="29"/>
      <c r="M141" s="29"/>
      <c r="N141" s="29"/>
      <c r="O141" s="29"/>
      <c r="P141" s="29">
        <f t="shared" si="4"/>
        <v>9098000</v>
      </c>
      <c r="Q141" s="58"/>
      <c r="R141" s="58"/>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1:43" s="31" customFormat="1" ht="285.75" customHeight="1">
      <c r="A142" s="16" t="s">
        <v>440</v>
      </c>
      <c r="B142" s="16" t="s">
        <v>441</v>
      </c>
      <c r="C142" s="16" t="s">
        <v>97</v>
      </c>
      <c r="D142" s="13" t="s">
        <v>438</v>
      </c>
      <c r="E142" s="29">
        <f t="shared" si="6"/>
        <v>0</v>
      </c>
      <c r="F142" s="29"/>
      <c r="G142" s="29"/>
      <c r="H142" s="29"/>
      <c r="I142" s="29"/>
      <c r="J142" s="29">
        <f t="shared" si="5"/>
        <v>0</v>
      </c>
      <c r="K142" s="29"/>
      <c r="L142" s="29"/>
      <c r="M142" s="29"/>
      <c r="N142" s="29"/>
      <c r="O142" s="29"/>
      <c r="P142" s="29">
        <f t="shared" si="4"/>
        <v>0</v>
      </c>
      <c r="Q142" s="58"/>
      <c r="R142" s="58"/>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row>
    <row r="143" spans="1:43" s="2" customFormat="1" ht="160.5" customHeight="1">
      <c r="A143" s="16"/>
      <c r="B143" s="16"/>
      <c r="C143" s="16"/>
      <c r="D143" s="3" t="s">
        <v>439</v>
      </c>
      <c r="E143" s="42"/>
      <c r="F143" s="42"/>
      <c r="G143" s="42"/>
      <c r="H143" s="42"/>
      <c r="I143" s="42"/>
      <c r="J143" s="42"/>
      <c r="K143" s="42"/>
      <c r="L143" s="42"/>
      <c r="M143" s="42"/>
      <c r="N143" s="42"/>
      <c r="O143" s="42"/>
      <c r="P143" s="42"/>
      <c r="Q143" s="58"/>
      <c r="R143" s="58"/>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1:43" s="2" customFormat="1" ht="274.5" customHeight="1">
      <c r="A144" s="16" t="s">
        <v>442</v>
      </c>
      <c r="B144" s="16" t="s">
        <v>443</v>
      </c>
      <c r="C144" s="16" t="s">
        <v>97</v>
      </c>
      <c r="D144" s="3" t="s">
        <v>450</v>
      </c>
      <c r="E144" s="29">
        <f>F144+I144</f>
        <v>0</v>
      </c>
      <c r="F144" s="42"/>
      <c r="G144" s="42"/>
      <c r="H144" s="42"/>
      <c r="I144" s="42"/>
      <c r="J144" s="29">
        <f>O144+L144</f>
        <v>0</v>
      </c>
      <c r="K144" s="42"/>
      <c r="L144" s="42"/>
      <c r="M144" s="42"/>
      <c r="N144" s="42"/>
      <c r="O144" s="42"/>
      <c r="P144" s="29">
        <f>E144+J144</f>
        <v>0</v>
      </c>
      <c r="Q144" s="58"/>
      <c r="R144" s="58"/>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row>
    <row r="145" spans="1:43" s="2" customFormat="1" ht="278.25" customHeight="1">
      <c r="A145" s="16"/>
      <c r="B145" s="16"/>
      <c r="C145" s="16"/>
      <c r="D145" s="3" t="s">
        <v>451</v>
      </c>
      <c r="E145" s="42"/>
      <c r="F145" s="42"/>
      <c r="G145" s="42"/>
      <c r="H145" s="42"/>
      <c r="I145" s="42"/>
      <c r="J145" s="42"/>
      <c r="K145" s="42"/>
      <c r="L145" s="42"/>
      <c r="M145" s="42"/>
      <c r="N145" s="42"/>
      <c r="O145" s="42"/>
      <c r="P145" s="42"/>
      <c r="Q145" s="58"/>
      <c r="R145" s="58"/>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1:43" s="2" customFormat="1" ht="381.75" customHeight="1">
      <c r="A146" s="16" t="s">
        <v>586</v>
      </c>
      <c r="B146" s="16" t="s">
        <v>587</v>
      </c>
      <c r="C146" s="16" t="s">
        <v>97</v>
      </c>
      <c r="D146" s="50" t="s">
        <v>589</v>
      </c>
      <c r="E146" s="29">
        <f>F146+I146</f>
        <v>0</v>
      </c>
      <c r="F146" s="42"/>
      <c r="G146" s="42"/>
      <c r="H146" s="42"/>
      <c r="I146" s="42"/>
      <c r="J146" s="29">
        <f>O146+L146</f>
        <v>0</v>
      </c>
      <c r="K146" s="42"/>
      <c r="L146" s="42"/>
      <c r="M146" s="42"/>
      <c r="N146" s="42"/>
      <c r="O146" s="42"/>
      <c r="P146" s="29">
        <f>E146+J146</f>
        <v>0</v>
      </c>
      <c r="Q146" s="58"/>
      <c r="R146" s="58"/>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3" s="2" customFormat="1" ht="359.25" customHeight="1">
      <c r="A147" s="16" t="s">
        <v>583</v>
      </c>
      <c r="B147" s="16" t="s">
        <v>584</v>
      </c>
      <c r="C147" s="16" t="s">
        <v>97</v>
      </c>
      <c r="D147" s="50" t="s">
        <v>585</v>
      </c>
      <c r="E147" s="29">
        <f>F147+I147</f>
        <v>0</v>
      </c>
      <c r="F147" s="42"/>
      <c r="G147" s="42"/>
      <c r="H147" s="42"/>
      <c r="I147" s="42"/>
      <c r="J147" s="29">
        <f>O147+L147</f>
        <v>0</v>
      </c>
      <c r="K147" s="42"/>
      <c r="L147" s="42"/>
      <c r="M147" s="42"/>
      <c r="N147" s="42"/>
      <c r="O147" s="42"/>
      <c r="P147" s="29">
        <f>E147+J147</f>
        <v>0</v>
      </c>
      <c r="Q147" s="58"/>
      <c r="R147" s="58"/>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1:43" s="2" customFormat="1" ht="193.5" customHeight="1">
      <c r="A148" s="15" t="s">
        <v>401</v>
      </c>
      <c r="B148" s="15" t="s">
        <v>96</v>
      </c>
      <c r="C148" s="15" t="s">
        <v>97</v>
      </c>
      <c r="D148" s="14" t="s">
        <v>522</v>
      </c>
      <c r="E148" s="29">
        <f>F148+I148</f>
        <v>50005000</v>
      </c>
      <c r="F148" s="29"/>
      <c r="G148" s="29"/>
      <c r="H148" s="29"/>
      <c r="I148" s="29">
        <v>50005000</v>
      </c>
      <c r="J148" s="29">
        <f>O148+L148</f>
        <v>0</v>
      </c>
      <c r="K148" s="29"/>
      <c r="L148" s="29"/>
      <c r="M148" s="29"/>
      <c r="N148" s="29"/>
      <c r="O148" s="29"/>
      <c r="P148" s="29">
        <f>E148+J148</f>
        <v>50005000</v>
      </c>
      <c r="Q148" s="58"/>
      <c r="R148" s="58"/>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3" s="7" customFormat="1" ht="36.75" customHeight="1">
      <c r="A149" s="5" t="s">
        <v>84</v>
      </c>
      <c r="B149" s="5"/>
      <c r="C149" s="5"/>
      <c r="D149" s="3" t="s">
        <v>85</v>
      </c>
      <c r="E149" s="29">
        <f aca="true" t="shared" si="7" ref="E149:E285">F149+I149</f>
        <v>57022481</v>
      </c>
      <c r="F149" s="26">
        <f>F150</f>
        <v>57022481</v>
      </c>
      <c r="G149" s="26">
        <f>G150</f>
        <v>29108677</v>
      </c>
      <c r="H149" s="26">
        <f>H150</f>
        <v>5092075</v>
      </c>
      <c r="I149" s="26">
        <f>I150</f>
        <v>0</v>
      </c>
      <c r="J149" s="29">
        <f aca="true" t="shared" si="8" ref="J149:J283">L149+O149</f>
        <v>0</v>
      </c>
      <c r="K149" s="26">
        <f>K150</f>
        <v>0</v>
      </c>
      <c r="L149" s="26">
        <f>L150</f>
        <v>0</v>
      </c>
      <c r="M149" s="26">
        <f>M150</f>
        <v>0</v>
      </c>
      <c r="N149" s="26">
        <f>N150</f>
        <v>0</v>
      </c>
      <c r="O149" s="26">
        <f>O150</f>
        <v>0</v>
      </c>
      <c r="P149" s="29">
        <f aca="true" t="shared" si="9" ref="P149:P285">E149+J149</f>
        <v>57022481</v>
      </c>
      <c r="Q149" s="58"/>
      <c r="R149" s="58"/>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1:43" s="2" customFormat="1" ht="36" customHeight="1">
      <c r="A150" s="5" t="s">
        <v>86</v>
      </c>
      <c r="B150" s="5"/>
      <c r="C150" s="5"/>
      <c r="D150" s="3" t="s">
        <v>85</v>
      </c>
      <c r="E150" s="29">
        <f t="shared" si="7"/>
        <v>57022481</v>
      </c>
      <c r="F150" s="29">
        <f>SUM(F151:F153)</f>
        <v>57022481</v>
      </c>
      <c r="G150" s="29">
        <f>SUM(G151:G153)</f>
        <v>29108677</v>
      </c>
      <c r="H150" s="29">
        <f>SUM(H151:H153)</f>
        <v>5092075</v>
      </c>
      <c r="I150" s="29">
        <f>SUM(I151:I153)</f>
        <v>0</v>
      </c>
      <c r="J150" s="29">
        <f t="shared" si="8"/>
        <v>0</v>
      </c>
      <c r="K150" s="29">
        <f>SUM(K151:K153)</f>
        <v>0</v>
      </c>
      <c r="L150" s="29">
        <f>SUM(L151:L153)</f>
        <v>0</v>
      </c>
      <c r="M150" s="29">
        <f>SUM(M151:M153)</f>
        <v>0</v>
      </c>
      <c r="N150" s="29">
        <f>SUM(N151:N153)</f>
        <v>0</v>
      </c>
      <c r="O150" s="29">
        <f>SUM(O151:O153)</f>
        <v>0</v>
      </c>
      <c r="P150" s="29">
        <f t="shared" si="9"/>
        <v>57022481</v>
      </c>
      <c r="Q150" s="58"/>
      <c r="R150" s="58"/>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row>
    <row r="151" spans="1:18" s="4" customFormat="1" ht="99.75" customHeight="1">
      <c r="A151" s="5" t="s">
        <v>87</v>
      </c>
      <c r="B151" s="5" t="s">
        <v>88</v>
      </c>
      <c r="C151" s="5" t="s">
        <v>89</v>
      </c>
      <c r="D151" s="3" t="s">
        <v>331</v>
      </c>
      <c r="E151" s="29">
        <f t="shared" si="7"/>
        <v>50637232</v>
      </c>
      <c r="F151" s="30">
        <v>50637232</v>
      </c>
      <c r="G151" s="29">
        <v>27722173</v>
      </c>
      <c r="H151" s="29">
        <v>4644692</v>
      </c>
      <c r="I151" s="29"/>
      <c r="J151" s="29">
        <f t="shared" si="8"/>
        <v>0</v>
      </c>
      <c r="K151" s="29"/>
      <c r="L151" s="29"/>
      <c r="M151" s="29"/>
      <c r="N151" s="29"/>
      <c r="O151" s="29"/>
      <c r="P151" s="29">
        <f t="shared" si="9"/>
        <v>50637232</v>
      </c>
      <c r="Q151" s="58"/>
      <c r="R151" s="58"/>
    </row>
    <row r="152" spans="1:43" s="2" customFormat="1" ht="106.5" customHeight="1">
      <c r="A152" s="5" t="s">
        <v>90</v>
      </c>
      <c r="B152" s="5" t="s">
        <v>91</v>
      </c>
      <c r="C152" s="5" t="s">
        <v>89</v>
      </c>
      <c r="D152" s="3" t="s">
        <v>118</v>
      </c>
      <c r="E152" s="29">
        <f t="shared" si="7"/>
        <v>3618765</v>
      </c>
      <c r="F152" s="26">
        <v>3618765</v>
      </c>
      <c r="G152" s="26"/>
      <c r="H152" s="26"/>
      <c r="I152" s="26"/>
      <c r="J152" s="29">
        <f t="shared" si="8"/>
        <v>0</v>
      </c>
      <c r="K152" s="26"/>
      <c r="L152" s="26"/>
      <c r="M152" s="26"/>
      <c r="N152" s="26"/>
      <c r="O152" s="26"/>
      <c r="P152" s="29">
        <f t="shared" si="9"/>
        <v>3618765</v>
      </c>
      <c r="Q152" s="58"/>
      <c r="R152" s="58"/>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row>
    <row r="153" spans="1:43" s="2" customFormat="1" ht="68.25" customHeight="1">
      <c r="A153" s="5" t="s">
        <v>92</v>
      </c>
      <c r="B153" s="5" t="s">
        <v>93</v>
      </c>
      <c r="C153" s="5" t="s">
        <v>94</v>
      </c>
      <c r="D153" s="3" t="s">
        <v>95</v>
      </c>
      <c r="E153" s="29">
        <f t="shared" si="7"/>
        <v>2766484</v>
      </c>
      <c r="F153" s="26">
        <v>2766484</v>
      </c>
      <c r="G153" s="26">
        <v>1386504</v>
      </c>
      <c r="H153" s="26">
        <v>447383</v>
      </c>
      <c r="I153" s="26"/>
      <c r="J153" s="29">
        <f t="shared" si="8"/>
        <v>0</v>
      </c>
      <c r="K153" s="26"/>
      <c r="L153" s="26"/>
      <c r="M153" s="26"/>
      <c r="N153" s="26"/>
      <c r="O153" s="26"/>
      <c r="P153" s="29">
        <f t="shared" si="9"/>
        <v>2766484</v>
      </c>
      <c r="Q153" s="58"/>
      <c r="R153" s="58"/>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1:43" s="7" customFormat="1" ht="66" customHeight="1">
      <c r="A154" s="5" t="s">
        <v>126</v>
      </c>
      <c r="B154" s="5"/>
      <c r="C154" s="5"/>
      <c r="D154" s="3" t="s">
        <v>127</v>
      </c>
      <c r="E154" s="29">
        <f t="shared" si="7"/>
        <v>286421820</v>
      </c>
      <c r="F154" s="26">
        <f>F155</f>
        <v>286421820</v>
      </c>
      <c r="G154" s="26">
        <f>G155</f>
        <v>41394099</v>
      </c>
      <c r="H154" s="26">
        <f>H155</f>
        <v>9748784</v>
      </c>
      <c r="I154" s="26">
        <f>I155</f>
        <v>0</v>
      </c>
      <c r="J154" s="29">
        <f t="shared" si="8"/>
        <v>2646964</v>
      </c>
      <c r="K154" s="26">
        <f>K155</f>
        <v>0</v>
      </c>
      <c r="L154" s="26">
        <f>L155</f>
        <v>2646964</v>
      </c>
      <c r="M154" s="26">
        <f>M155</f>
        <v>628603</v>
      </c>
      <c r="N154" s="26">
        <f>N155</f>
        <v>58417</v>
      </c>
      <c r="O154" s="26">
        <f>O155</f>
        <v>0</v>
      </c>
      <c r="P154" s="29">
        <f t="shared" si="9"/>
        <v>289068784</v>
      </c>
      <c r="Q154" s="58"/>
      <c r="R154" s="58"/>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row>
    <row r="155" spans="1:43" s="2" customFormat="1" ht="65.25" customHeight="1">
      <c r="A155" s="5" t="s">
        <v>128</v>
      </c>
      <c r="B155" s="5"/>
      <c r="C155" s="5"/>
      <c r="D155" s="3" t="s">
        <v>127</v>
      </c>
      <c r="E155" s="29">
        <f t="shared" si="7"/>
        <v>286421820</v>
      </c>
      <c r="F155" s="26">
        <f>F156+F157+F158+F159+F160+F161+F162+F163+F164+F165+F166+F167</f>
        <v>286421820</v>
      </c>
      <c r="G155" s="26">
        <f aca="true" t="shared" si="10" ref="G155:M155">G156+G157+G158+G159+G160+G161+G162+G163+G164+G165+G166+G167</f>
        <v>41394099</v>
      </c>
      <c r="H155" s="26">
        <f t="shared" si="10"/>
        <v>9748784</v>
      </c>
      <c r="I155" s="26">
        <f>I156+I157+I158+I159+I160+I161+I162+I163+I164+I165+I166+I167</f>
        <v>0</v>
      </c>
      <c r="J155" s="29">
        <f t="shared" si="8"/>
        <v>2646964</v>
      </c>
      <c r="K155" s="26">
        <f t="shared" si="10"/>
        <v>0</v>
      </c>
      <c r="L155" s="26">
        <f t="shared" si="10"/>
        <v>2646964</v>
      </c>
      <c r="M155" s="26">
        <f t="shared" si="10"/>
        <v>628603</v>
      </c>
      <c r="N155" s="26">
        <f>N156+N157+N158+N159+N160+N161+N162+N163+N164+N165+N166+N167</f>
        <v>58417</v>
      </c>
      <c r="O155" s="26">
        <f>O156+O157+O158+O159+O160+O161+O162+O163+O164+O165+O166+O167</f>
        <v>0</v>
      </c>
      <c r="P155" s="29">
        <f t="shared" si="9"/>
        <v>289068784</v>
      </c>
      <c r="Q155" s="58"/>
      <c r="R155" s="58"/>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1:43" s="2" customFormat="1" ht="80.25" customHeight="1">
      <c r="A156" s="5" t="s">
        <v>477</v>
      </c>
      <c r="B156" s="5" t="s">
        <v>478</v>
      </c>
      <c r="C156" s="5" t="s">
        <v>130</v>
      </c>
      <c r="D156" s="35" t="s">
        <v>479</v>
      </c>
      <c r="E156" s="29">
        <f t="shared" si="7"/>
        <v>62477165</v>
      </c>
      <c r="F156" s="26">
        <v>62477165</v>
      </c>
      <c r="G156" s="26"/>
      <c r="H156" s="26"/>
      <c r="I156" s="26"/>
      <c r="J156" s="29">
        <f t="shared" si="8"/>
        <v>1206891</v>
      </c>
      <c r="K156" s="26"/>
      <c r="L156" s="26">
        <v>1206891</v>
      </c>
      <c r="M156" s="26"/>
      <c r="N156" s="26"/>
      <c r="O156" s="26"/>
      <c r="P156" s="29">
        <f t="shared" si="9"/>
        <v>63684056</v>
      </c>
      <c r="Q156" s="58"/>
      <c r="R156" s="58"/>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1:43" s="2" customFormat="1" ht="76.5" customHeight="1">
      <c r="A157" s="5" t="s">
        <v>481</v>
      </c>
      <c r="B157" s="5" t="s">
        <v>482</v>
      </c>
      <c r="C157" s="5" t="s">
        <v>130</v>
      </c>
      <c r="D157" s="20" t="s">
        <v>480</v>
      </c>
      <c r="E157" s="29">
        <f t="shared" si="7"/>
        <v>4038100</v>
      </c>
      <c r="F157" s="26">
        <v>4038100</v>
      </c>
      <c r="G157" s="26"/>
      <c r="H157" s="26"/>
      <c r="I157" s="26"/>
      <c r="J157" s="29">
        <f t="shared" si="8"/>
        <v>0</v>
      </c>
      <c r="K157" s="26"/>
      <c r="L157" s="26"/>
      <c r="M157" s="26"/>
      <c r="N157" s="26"/>
      <c r="O157" s="26"/>
      <c r="P157" s="29">
        <f t="shared" si="9"/>
        <v>4038100</v>
      </c>
      <c r="Q157" s="58"/>
      <c r="R157" s="58"/>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1:43" s="2" customFormat="1" ht="210.75" customHeight="1">
      <c r="A158" s="5" t="s">
        <v>534</v>
      </c>
      <c r="B158" s="5" t="s">
        <v>535</v>
      </c>
      <c r="C158" s="5" t="s">
        <v>130</v>
      </c>
      <c r="D158" s="51" t="s">
        <v>536</v>
      </c>
      <c r="E158" s="29">
        <f t="shared" si="7"/>
        <v>0</v>
      </c>
      <c r="F158" s="26"/>
      <c r="G158" s="26"/>
      <c r="H158" s="26"/>
      <c r="I158" s="26"/>
      <c r="J158" s="29">
        <f t="shared" si="8"/>
        <v>0</v>
      </c>
      <c r="K158" s="26"/>
      <c r="L158" s="26"/>
      <c r="M158" s="26"/>
      <c r="N158" s="26"/>
      <c r="O158" s="26"/>
      <c r="P158" s="29">
        <f t="shared" si="9"/>
        <v>0</v>
      </c>
      <c r="Q158" s="58"/>
      <c r="R158" s="58"/>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1:43" s="2" customFormat="1" ht="120" customHeight="1">
      <c r="A159" s="5" t="s">
        <v>44</v>
      </c>
      <c r="B159" s="5" t="s">
        <v>45</v>
      </c>
      <c r="C159" s="5"/>
      <c r="D159" s="65" t="s">
        <v>46</v>
      </c>
      <c r="E159" s="29">
        <f t="shared" si="7"/>
        <v>0</v>
      </c>
      <c r="F159" s="26"/>
      <c r="G159" s="26"/>
      <c r="H159" s="26"/>
      <c r="I159" s="26"/>
      <c r="J159" s="29">
        <f t="shared" si="8"/>
        <v>0</v>
      </c>
      <c r="K159" s="26"/>
      <c r="L159" s="26"/>
      <c r="M159" s="26"/>
      <c r="N159" s="26"/>
      <c r="O159" s="26"/>
      <c r="P159" s="29">
        <f t="shared" si="9"/>
        <v>0</v>
      </c>
      <c r="Q159" s="58"/>
      <c r="R159" s="58"/>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row>
    <row r="160" spans="1:43" s="2" customFormat="1" ht="30" customHeight="1">
      <c r="A160" s="5" t="s">
        <v>131</v>
      </c>
      <c r="B160" s="5" t="s">
        <v>132</v>
      </c>
      <c r="C160" s="5" t="s">
        <v>133</v>
      </c>
      <c r="D160" s="3" t="s">
        <v>134</v>
      </c>
      <c r="E160" s="29">
        <f t="shared" si="7"/>
        <v>98746444</v>
      </c>
      <c r="F160" s="26">
        <v>98746444</v>
      </c>
      <c r="G160" s="26"/>
      <c r="H160" s="26"/>
      <c r="I160" s="26"/>
      <c r="J160" s="29">
        <f t="shared" si="8"/>
        <v>0</v>
      </c>
      <c r="K160" s="26"/>
      <c r="L160" s="26"/>
      <c r="M160" s="26"/>
      <c r="N160" s="26"/>
      <c r="O160" s="26"/>
      <c r="P160" s="29">
        <f t="shared" si="9"/>
        <v>98746444</v>
      </c>
      <c r="Q160" s="58"/>
      <c r="R160" s="58"/>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row>
    <row r="161" spans="1:43" s="2" customFormat="1" ht="66" customHeight="1">
      <c r="A161" s="5" t="s">
        <v>135</v>
      </c>
      <c r="B161" s="5" t="s">
        <v>136</v>
      </c>
      <c r="C161" s="5" t="s">
        <v>137</v>
      </c>
      <c r="D161" s="3" t="s">
        <v>138</v>
      </c>
      <c r="E161" s="29">
        <f t="shared" si="7"/>
        <v>50797130</v>
      </c>
      <c r="F161" s="26">
        <v>50797130</v>
      </c>
      <c r="G161" s="26"/>
      <c r="H161" s="26"/>
      <c r="I161" s="26"/>
      <c r="J161" s="29">
        <f t="shared" si="8"/>
        <v>0</v>
      </c>
      <c r="K161" s="26"/>
      <c r="L161" s="26"/>
      <c r="M161" s="26"/>
      <c r="N161" s="26"/>
      <c r="O161" s="26"/>
      <c r="P161" s="29">
        <f t="shared" si="9"/>
        <v>50797130</v>
      </c>
      <c r="Q161" s="58"/>
      <c r="R161" s="58"/>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row>
    <row r="162" spans="1:43" s="2" customFormat="1" ht="39" customHeight="1">
      <c r="A162" s="5" t="s">
        <v>139</v>
      </c>
      <c r="B162" s="5" t="s">
        <v>140</v>
      </c>
      <c r="C162" s="5" t="s">
        <v>141</v>
      </c>
      <c r="D162" s="3" t="s">
        <v>142</v>
      </c>
      <c r="E162" s="29">
        <f t="shared" si="7"/>
        <v>33061858</v>
      </c>
      <c r="F162" s="26">
        <v>33061858</v>
      </c>
      <c r="G162" s="26">
        <v>22363009</v>
      </c>
      <c r="H162" s="26">
        <v>4463144</v>
      </c>
      <c r="I162" s="26"/>
      <c r="J162" s="29">
        <f t="shared" si="8"/>
        <v>125500</v>
      </c>
      <c r="K162" s="26"/>
      <c r="L162" s="26">
        <v>125500</v>
      </c>
      <c r="M162" s="26">
        <v>27840</v>
      </c>
      <c r="N162" s="26">
        <v>15046</v>
      </c>
      <c r="O162" s="26"/>
      <c r="P162" s="29">
        <f t="shared" si="9"/>
        <v>33187358</v>
      </c>
      <c r="Q162" s="58"/>
      <c r="R162" s="58"/>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3" s="2" customFormat="1" ht="41.25" customHeight="1">
      <c r="A163" s="5" t="s">
        <v>143</v>
      </c>
      <c r="B163" s="5" t="s">
        <v>144</v>
      </c>
      <c r="C163" s="5" t="s">
        <v>141</v>
      </c>
      <c r="D163" s="3" t="s">
        <v>145</v>
      </c>
      <c r="E163" s="29">
        <f t="shared" si="7"/>
        <v>20505114</v>
      </c>
      <c r="F163" s="26">
        <v>20505114</v>
      </c>
      <c r="G163" s="26">
        <v>12448452</v>
      </c>
      <c r="H163" s="26">
        <v>4041311</v>
      </c>
      <c r="I163" s="26"/>
      <c r="J163" s="29">
        <f t="shared" si="8"/>
        <v>1314573</v>
      </c>
      <c r="K163" s="26"/>
      <c r="L163" s="26">
        <v>1314573</v>
      </c>
      <c r="M163" s="26">
        <v>600763</v>
      </c>
      <c r="N163" s="26">
        <v>43371</v>
      </c>
      <c r="O163" s="26"/>
      <c r="P163" s="29">
        <f t="shared" si="9"/>
        <v>21819687</v>
      </c>
      <c r="Q163" s="58"/>
      <c r="R163" s="58"/>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3" s="2" customFormat="1" ht="54" customHeight="1">
      <c r="A164" s="16" t="s">
        <v>146</v>
      </c>
      <c r="B164" s="16" t="s">
        <v>147</v>
      </c>
      <c r="C164" s="16" t="s">
        <v>148</v>
      </c>
      <c r="D164" s="13" t="s">
        <v>149</v>
      </c>
      <c r="E164" s="29">
        <f t="shared" si="7"/>
        <v>12918520</v>
      </c>
      <c r="F164" s="29">
        <v>12918520</v>
      </c>
      <c r="G164" s="29">
        <v>6582638</v>
      </c>
      <c r="H164" s="29">
        <v>1244329</v>
      </c>
      <c r="I164" s="29"/>
      <c r="J164" s="29">
        <f t="shared" si="8"/>
        <v>0</v>
      </c>
      <c r="K164" s="29"/>
      <c r="L164" s="29"/>
      <c r="M164" s="29"/>
      <c r="N164" s="29"/>
      <c r="O164" s="29"/>
      <c r="P164" s="29">
        <f t="shared" si="9"/>
        <v>12918520</v>
      </c>
      <c r="Q164" s="58"/>
      <c r="R164" s="58"/>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3" s="2" customFormat="1" ht="54" customHeight="1">
      <c r="A165" s="16" t="s">
        <v>338</v>
      </c>
      <c r="B165" s="16" t="s">
        <v>339</v>
      </c>
      <c r="C165" s="16" t="s">
        <v>148</v>
      </c>
      <c r="D165" s="45" t="s">
        <v>340</v>
      </c>
      <c r="E165" s="29">
        <f t="shared" si="7"/>
        <v>2877489</v>
      </c>
      <c r="F165" s="29">
        <v>2877489</v>
      </c>
      <c r="G165" s="29"/>
      <c r="H165" s="29"/>
      <c r="I165" s="29"/>
      <c r="J165" s="29">
        <f t="shared" si="8"/>
        <v>0</v>
      </c>
      <c r="K165" s="29"/>
      <c r="L165" s="29"/>
      <c r="M165" s="29"/>
      <c r="N165" s="29"/>
      <c r="O165" s="29"/>
      <c r="P165" s="29">
        <f t="shared" si="9"/>
        <v>2877489</v>
      </c>
      <c r="Q165" s="58"/>
      <c r="R165" s="58"/>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3" s="2" customFormat="1" ht="54" customHeight="1">
      <c r="A166" s="16" t="s">
        <v>392</v>
      </c>
      <c r="B166" s="16" t="s">
        <v>393</v>
      </c>
      <c r="C166" s="16" t="s">
        <v>371</v>
      </c>
      <c r="D166" s="45" t="s">
        <v>394</v>
      </c>
      <c r="E166" s="29">
        <f t="shared" si="7"/>
        <v>0</v>
      </c>
      <c r="F166" s="29"/>
      <c r="G166" s="29"/>
      <c r="H166" s="29"/>
      <c r="I166" s="29"/>
      <c r="J166" s="29">
        <f t="shared" si="8"/>
        <v>0</v>
      </c>
      <c r="K166" s="29"/>
      <c r="L166" s="29"/>
      <c r="M166" s="29"/>
      <c r="N166" s="29"/>
      <c r="O166" s="29"/>
      <c r="P166" s="29">
        <f t="shared" si="9"/>
        <v>0</v>
      </c>
      <c r="Q166" s="58"/>
      <c r="R166" s="58"/>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row>
    <row r="167" spans="1:43" s="2" customFormat="1" ht="54" customHeight="1">
      <c r="A167" s="15" t="s">
        <v>637</v>
      </c>
      <c r="B167" s="15" t="s">
        <v>353</v>
      </c>
      <c r="C167" s="15" t="s">
        <v>354</v>
      </c>
      <c r="D167" s="54" t="s">
        <v>355</v>
      </c>
      <c r="E167" s="28">
        <f>F167+I167</f>
        <v>1000000</v>
      </c>
      <c r="F167" s="28">
        <v>1000000</v>
      </c>
      <c r="G167" s="28"/>
      <c r="H167" s="28"/>
      <c r="I167" s="28"/>
      <c r="J167" s="28">
        <f>L167+O167</f>
        <v>0</v>
      </c>
      <c r="K167" s="28"/>
      <c r="L167" s="28"/>
      <c r="M167" s="28"/>
      <c r="N167" s="28"/>
      <c r="O167" s="28"/>
      <c r="P167" s="28">
        <f>E167+J167</f>
        <v>1000000</v>
      </c>
      <c r="Q167" s="58"/>
      <c r="R167" s="58"/>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row>
    <row r="168" spans="1:43" s="7" customFormat="1" ht="51" customHeight="1">
      <c r="A168" s="5" t="s">
        <v>150</v>
      </c>
      <c r="B168" s="5"/>
      <c r="C168" s="5"/>
      <c r="D168" s="3" t="s">
        <v>151</v>
      </c>
      <c r="E168" s="29">
        <f t="shared" si="7"/>
        <v>116608709</v>
      </c>
      <c r="F168" s="26">
        <f>F169</f>
        <v>116608709</v>
      </c>
      <c r="G168" s="26">
        <f>G169</f>
        <v>57879514</v>
      </c>
      <c r="H168" s="26">
        <f>H169</f>
        <v>8862273</v>
      </c>
      <c r="I168" s="26">
        <f>I169</f>
        <v>0</v>
      </c>
      <c r="J168" s="29">
        <f t="shared" si="8"/>
        <v>505613</v>
      </c>
      <c r="K168" s="26">
        <f>K169</f>
        <v>0</v>
      </c>
      <c r="L168" s="26">
        <f>L169</f>
        <v>505613</v>
      </c>
      <c r="M168" s="26">
        <f>M169</f>
        <v>71800</v>
      </c>
      <c r="N168" s="26">
        <f>N169</f>
        <v>129267</v>
      </c>
      <c r="O168" s="26">
        <f>O169</f>
        <v>0</v>
      </c>
      <c r="P168" s="29">
        <f t="shared" si="9"/>
        <v>117114322</v>
      </c>
      <c r="Q168" s="58"/>
      <c r="R168" s="58"/>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row>
    <row r="169" spans="1:43" s="2" customFormat="1" ht="47.25" customHeight="1">
      <c r="A169" s="5" t="s">
        <v>152</v>
      </c>
      <c r="B169" s="5"/>
      <c r="C169" s="5"/>
      <c r="D169" s="3" t="s">
        <v>151</v>
      </c>
      <c r="E169" s="29">
        <f t="shared" si="7"/>
        <v>116608709</v>
      </c>
      <c r="F169" s="26">
        <f>F170+F171+F172+F174+F175+F176+F178+F179+F180+F181+F182+F183+F184+F185+F186+F187+F188+F189+F190+F192+F193</f>
        <v>116608709</v>
      </c>
      <c r="G169" s="26">
        <f>G170+G171+G172+G174+G175+G176+G178+G179+G180+G181+G182+G183+G184+G185+G186+G187+G188+G189+G190+G192+G193</f>
        <v>57879514</v>
      </c>
      <c r="H169" s="26">
        <f>H170+H171+H172+H174+H175+H176+H178+H179+H180+H181+H182+H183+H184+H185+H186+H187+H188+H189+H190+H192+H193</f>
        <v>8862273</v>
      </c>
      <c r="I169" s="26">
        <f>I170+I171+I172+I174+I175+I176+I178+I179+I180+I181+I182+I183+I184+I185+I186+I187+I188+I189+I190+I192+I193</f>
        <v>0</v>
      </c>
      <c r="J169" s="29">
        <f t="shared" si="8"/>
        <v>505613</v>
      </c>
      <c r="K169" s="26">
        <f>K170+K171+K172+K174+K175+K176+K178+K179+K180+K181+K182+K183+K184+K185+K186+K187+K188+K189+K190+K192+K193</f>
        <v>0</v>
      </c>
      <c r="L169" s="26">
        <f>L170+L171+L172+L174+L175+L176+L178+L179+L180+L181+L182+L183+L184+L185+L186+L187+L188+L189+L190+L192+L193</f>
        <v>505613</v>
      </c>
      <c r="M169" s="26">
        <f>M170+M171+M172+M174+M175+M176+M178+M179+M180+M181+M182+M183+M184+M185+M186+M187+M188+M189+M190+M192+M193</f>
        <v>71800</v>
      </c>
      <c r="N169" s="26">
        <f>N170+N171+N172+N174+N175+N176+N178+N179+N180+N181+N182+N183+N184+N185+N186+N187+N188+N189+N190+N192+N193</f>
        <v>129267</v>
      </c>
      <c r="O169" s="26">
        <f>O170+O171+O172+O174+O175+O176+O178+O179+O180+O181+O182+O183+O184+O185+O186+O187+O188+O189+O190+O192+O193</f>
        <v>0</v>
      </c>
      <c r="P169" s="29">
        <f t="shared" si="9"/>
        <v>117114322</v>
      </c>
      <c r="Q169" s="58"/>
      <c r="R169" s="58"/>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row>
    <row r="170" spans="1:43" s="2" customFormat="1" ht="53.25" customHeight="1">
      <c r="A170" s="5" t="s">
        <v>471</v>
      </c>
      <c r="B170" s="5" t="s">
        <v>472</v>
      </c>
      <c r="C170" s="5" t="s">
        <v>153</v>
      </c>
      <c r="D170" s="3" t="s">
        <v>426</v>
      </c>
      <c r="E170" s="29">
        <f t="shared" si="7"/>
        <v>15911476</v>
      </c>
      <c r="F170" s="26">
        <f>15663476+248000</f>
        <v>15911476</v>
      </c>
      <c r="G170" s="26">
        <v>6285025</v>
      </c>
      <c r="H170" s="26">
        <v>2962944</v>
      </c>
      <c r="I170" s="26"/>
      <c r="J170" s="29">
        <f t="shared" si="8"/>
        <v>2000</v>
      </c>
      <c r="K170" s="26"/>
      <c r="L170" s="26">
        <v>2000</v>
      </c>
      <c r="M170" s="26"/>
      <c r="N170" s="26"/>
      <c r="O170" s="26"/>
      <c r="P170" s="29">
        <f t="shared" si="9"/>
        <v>15913476</v>
      </c>
      <c r="Q170" s="58"/>
      <c r="R170" s="58"/>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row>
    <row r="171" spans="1:43" s="2" customFormat="1" ht="51" customHeight="1">
      <c r="A171" s="5" t="s">
        <v>473</v>
      </c>
      <c r="B171" s="5" t="s">
        <v>474</v>
      </c>
      <c r="C171" s="5" t="s">
        <v>153</v>
      </c>
      <c r="D171" s="3" t="s">
        <v>426</v>
      </c>
      <c r="E171" s="29">
        <f t="shared" si="7"/>
        <v>5047100</v>
      </c>
      <c r="F171" s="26">
        <v>5047100</v>
      </c>
      <c r="G171" s="26">
        <v>4136967</v>
      </c>
      <c r="H171" s="26"/>
      <c r="I171" s="26"/>
      <c r="J171" s="29">
        <f t="shared" si="8"/>
        <v>0</v>
      </c>
      <c r="K171" s="26"/>
      <c r="L171" s="26"/>
      <c r="M171" s="26"/>
      <c r="N171" s="26"/>
      <c r="O171" s="26"/>
      <c r="P171" s="29">
        <f t="shared" si="9"/>
        <v>5047100</v>
      </c>
      <c r="Q171" s="58"/>
      <c r="R171" s="58"/>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row>
    <row r="172" spans="1:43" s="2" customFormat="1" ht="68.25" customHeight="1">
      <c r="A172" s="5" t="s">
        <v>427</v>
      </c>
      <c r="B172" s="5" t="s">
        <v>425</v>
      </c>
      <c r="C172" s="5" t="s">
        <v>153</v>
      </c>
      <c r="D172" s="3" t="s">
        <v>426</v>
      </c>
      <c r="E172" s="29">
        <f t="shared" si="7"/>
        <v>0</v>
      </c>
      <c r="F172" s="26"/>
      <c r="G172" s="26"/>
      <c r="H172" s="26"/>
      <c r="I172" s="26"/>
      <c r="J172" s="29">
        <f t="shared" si="8"/>
        <v>0</v>
      </c>
      <c r="K172" s="26"/>
      <c r="L172" s="26"/>
      <c r="M172" s="26"/>
      <c r="N172" s="26"/>
      <c r="O172" s="26"/>
      <c r="P172" s="29">
        <f t="shared" si="9"/>
        <v>0</v>
      </c>
      <c r="Q172" s="58"/>
      <c r="R172" s="58"/>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row>
    <row r="173" spans="1:18" s="4" customFormat="1" ht="54.75" customHeight="1">
      <c r="A173" s="5"/>
      <c r="B173" s="5"/>
      <c r="C173" s="5"/>
      <c r="D173" s="3" t="s">
        <v>154</v>
      </c>
      <c r="E173" s="29">
        <f t="shared" si="7"/>
        <v>0</v>
      </c>
      <c r="F173" s="26"/>
      <c r="G173" s="26"/>
      <c r="H173" s="26"/>
      <c r="I173" s="26"/>
      <c r="J173" s="29">
        <f t="shared" si="8"/>
        <v>0</v>
      </c>
      <c r="K173" s="26"/>
      <c r="L173" s="26"/>
      <c r="M173" s="26"/>
      <c r="N173" s="26"/>
      <c r="O173" s="26"/>
      <c r="P173" s="29">
        <f t="shared" si="9"/>
        <v>0</v>
      </c>
      <c r="Q173" s="58"/>
      <c r="R173" s="58"/>
    </row>
    <row r="174" spans="1:18" s="4" customFormat="1" ht="54.75" customHeight="1">
      <c r="A174" s="5" t="s">
        <v>524</v>
      </c>
      <c r="B174" s="5" t="s">
        <v>525</v>
      </c>
      <c r="C174" s="5" t="s">
        <v>153</v>
      </c>
      <c r="D174" s="50" t="s">
        <v>426</v>
      </c>
      <c r="E174" s="29">
        <f t="shared" si="7"/>
        <v>0</v>
      </c>
      <c r="F174" s="26"/>
      <c r="G174" s="26"/>
      <c r="H174" s="26"/>
      <c r="I174" s="26"/>
      <c r="J174" s="29">
        <f t="shared" si="8"/>
        <v>0</v>
      </c>
      <c r="K174" s="26"/>
      <c r="L174" s="26"/>
      <c r="M174" s="26"/>
      <c r="N174" s="26"/>
      <c r="O174" s="26"/>
      <c r="P174" s="29">
        <f t="shared" si="9"/>
        <v>0</v>
      </c>
      <c r="Q174" s="58"/>
      <c r="R174" s="58"/>
    </row>
    <row r="175" spans="1:18" s="4" customFormat="1" ht="102" customHeight="1">
      <c r="A175" s="5" t="s">
        <v>593</v>
      </c>
      <c r="B175" s="5" t="s">
        <v>594</v>
      </c>
      <c r="C175" s="5" t="s">
        <v>167</v>
      </c>
      <c r="D175" s="50" t="s">
        <v>595</v>
      </c>
      <c r="E175" s="29">
        <f t="shared" si="7"/>
        <v>0</v>
      </c>
      <c r="F175" s="26"/>
      <c r="G175" s="26"/>
      <c r="H175" s="26"/>
      <c r="I175" s="26"/>
      <c r="J175" s="29">
        <f t="shared" si="8"/>
        <v>0</v>
      </c>
      <c r="K175" s="26"/>
      <c r="L175" s="26"/>
      <c r="M175" s="26"/>
      <c r="N175" s="26"/>
      <c r="O175" s="26"/>
      <c r="P175" s="29">
        <f t="shared" si="9"/>
        <v>0</v>
      </c>
      <c r="Q175" s="58"/>
      <c r="R175" s="58"/>
    </row>
    <row r="176" spans="1:43" s="2" customFormat="1" ht="57.75" customHeight="1">
      <c r="A176" s="5" t="s">
        <v>155</v>
      </c>
      <c r="B176" s="5" t="s">
        <v>156</v>
      </c>
      <c r="C176" s="5" t="s">
        <v>157</v>
      </c>
      <c r="D176" s="3" t="s">
        <v>158</v>
      </c>
      <c r="E176" s="29">
        <f t="shared" si="7"/>
        <v>0</v>
      </c>
      <c r="F176" s="26"/>
      <c r="G176" s="26"/>
      <c r="H176" s="26"/>
      <c r="I176" s="26"/>
      <c r="J176" s="29">
        <f t="shared" si="8"/>
        <v>0</v>
      </c>
      <c r="K176" s="26"/>
      <c r="L176" s="26"/>
      <c r="M176" s="26"/>
      <c r="N176" s="26"/>
      <c r="O176" s="26"/>
      <c r="P176" s="29">
        <f t="shared" si="9"/>
        <v>0</v>
      </c>
      <c r="Q176" s="58"/>
      <c r="R176" s="58"/>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row>
    <row r="177" spans="1:18" s="4" customFormat="1" ht="57" customHeight="1">
      <c r="A177" s="5"/>
      <c r="B177" s="5"/>
      <c r="C177" s="5"/>
      <c r="D177" s="3" t="s">
        <v>159</v>
      </c>
      <c r="E177" s="29">
        <f t="shared" si="7"/>
        <v>0</v>
      </c>
      <c r="F177" s="26"/>
      <c r="G177" s="26"/>
      <c r="H177" s="26"/>
      <c r="I177" s="26"/>
      <c r="J177" s="29">
        <f t="shared" si="8"/>
        <v>0</v>
      </c>
      <c r="K177" s="26"/>
      <c r="L177" s="26"/>
      <c r="M177" s="26"/>
      <c r="N177" s="26"/>
      <c r="O177" s="26"/>
      <c r="P177" s="29">
        <f t="shared" si="9"/>
        <v>0</v>
      </c>
      <c r="Q177" s="58"/>
      <c r="R177" s="58"/>
    </row>
    <row r="178" spans="1:18" s="4" customFormat="1" ht="63.75" customHeight="1">
      <c r="A178" s="5" t="s">
        <v>359</v>
      </c>
      <c r="B178" s="5" t="s">
        <v>360</v>
      </c>
      <c r="C178" s="5" t="s">
        <v>89</v>
      </c>
      <c r="D178" s="44" t="s">
        <v>361</v>
      </c>
      <c r="E178" s="29">
        <f t="shared" si="7"/>
        <v>0</v>
      </c>
      <c r="F178" s="26"/>
      <c r="G178" s="26"/>
      <c r="H178" s="26"/>
      <c r="I178" s="26"/>
      <c r="J178" s="29">
        <f t="shared" si="8"/>
        <v>0</v>
      </c>
      <c r="K178" s="26"/>
      <c r="L178" s="26"/>
      <c r="M178" s="26"/>
      <c r="N178" s="26"/>
      <c r="O178" s="26"/>
      <c r="P178" s="29">
        <f t="shared" si="9"/>
        <v>0</v>
      </c>
      <c r="Q178" s="58"/>
      <c r="R178" s="58"/>
    </row>
    <row r="179" spans="1:43" s="2" customFormat="1" ht="52.5" customHeight="1">
      <c r="A179" s="5" t="s">
        <v>160</v>
      </c>
      <c r="B179" s="5" t="s">
        <v>161</v>
      </c>
      <c r="C179" s="5" t="s">
        <v>89</v>
      </c>
      <c r="D179" s="3" t="s">
        <v>162</v>
      </c>
      <c r="E179" s="29">
        <f t="shared" si="7"/>
        <v>1648923</v>
      </c>
      <c r="F179" s="26">
        <v>1648923</v>
      </c>
      <c r="G179" s="26">
        <v>1039008</v>
      </c>
      <c r="H179" s="26">
        <v>95554</v>
      </c>
      <c r="I179" s="26"/>
      <c r="J179" s="29">
        <f t="shared" si="8"/>
        <v>0</v>
      </c>
      <c r="K179" s="26"/>
      <c r="L179" s="26"/>
      <c r="M179" s="26"/>
      <c r="N179" s="26"/>
      <c r="O179" s="26"/>
      <c r="P179" s="29">
        <f t="shared" si="9"/>
        <v>1648923</v>
      </c>
      <c r="Q179" s="58"/>
      <c r="R179" s="58"/>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row>
    <row r="180" spans="1:43" s="2" customFormat="1" ht="98.25" customHeight="1">
      <c r="A180" s="5" t="s">
        <v>163</v>
      </c>
      <c r="B180" s="5" t="s">
        <v>91</v>
      </c>
      <c r="C180" s="5" t="s">
        <v>89</v>
      </c>
      <c r="D180" s="3" t="s">
        <v>118</v>
      </c>
      <c r="E180" s="29">
        <f t="shared" si="7"/>
        <v>2640224</v>
      </c>
      <c r="F180" s="26">
        <v>2640224</v>
      </c>
      <c r="G180" s="26"/>
      <c r="H180" s="26"/>
      <c r="I180" s="26"/>
      <c r="J180" s="29">
        <f t="shared" si="8"/>
        <v>0</v>
      </c>
      <c r="K180" s="26"/>
      <c r="L180" s="26"/>
      <c r="M180" s="26"/>
      <c r="N180" s="26"/>
      <c r="O180" s="26"/>
      <c r="P180" s="29">
        <f t="shared" si="9"/>
        <v>2640224</v>
      </c>
      <c r="Q180" s="58"/>
      <c r="R180" s="58"/>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18" s="4" customFormat="1" ht="72" customHeight="1">
      <c r="A181" s="5" t="s">
        <v>164</v>
      </c>
      <c r="B181" s="5" t="s">
        <v>93</v>
      </c>
      <c r="C181" s="5" t="s">
        <v>94</v>
      </c>
      <c r="D181" s="3" t="s">
        <v>95</v>
      </c>
      <c r="E181" s="29">
        <f t="shared" si="7"/>
        <v>4222470</v>
      </c>
      <c r="F181" s="26">
        <v>4222470</v>
      </c>
      <c r="G181" s="26">
        <v>2142473</v>
      </c>
      <c r="H181" s="26">
        <v>1507753</v>
      </c>
      <c r="I181" s="26"/>
      <c r="J181" s="29">
        <f t="shared" si="8"/>
        <v>403357</v>
      </c>
      <c r="K181" s="26"/>
      <c r="L181" s="26">
        <v>403357</v>
      </c>
      <c r="M181" s="26"/>
      <c r="N181" s="26">
        <v>129267</v>
      </c>
      <c r="O181" s="26"/>
      <c r="P181" s="29">
        <f t="shared" si="9"/>
        <v>4625827</v>
      </c>
      <c r="Q181" s="58"/>
      <c r="R181" s="58"/>
    </row>
    <row r="182" spans="1:43" s="2" customFormat="1" ht="52.5" customHeight="1">
      <c r="A182" s="5" t="s">
        <v>165</v>
      </c>
      <c r="B182" s="5" t="s">
        <v>166</v>
      </c>
      <c r="C182" s="5" t="s">
        <v>167</v>
      </c>
      <c r="D182" s="3" t="s">
        <v>168</v>
      </c>
      <c r="E182" s="29">
        <f t="shared" si="7"/>
        <v>8075464</v>
      </c>
      <c r="F182" s="26">
        <v>8075464</v>
      </c>
      <c r="G182" s="26"/>
      <c r="H182" s="26"/>
      <c r="I182" s="26"/>
      <c r="J182" s="29">
        <f t="shared" si="8"/>
        <v>0</v>
      </c>
      <c r="K182" s="26"/>
      <c r="L182" s="26"/>
      <c r="M182" s="26"/>
      <c r="N182" s="26"/>
      <c r="O182" s="26"/>
      <c r="P182" s="29">
        <f t="shared" si="9"/>
        <v>8075464</v>
      </c>
      <c r="Q182" s="58"/>
      <c r="R182" s="58"/>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3" s="2" customFormat="1" ht="60" customHeight="1">
      <c r="A183" s="5" t="s">
        <v>169</v>
      </c>
      <c r="B183" s="5" t="s">
        <v>170</v>
      </c>
      <c r="C183" s="5" t="s">
        <v>167</v>
      </c>
      <c r="D183" s="3" t="s">
        <v>171</v>
      </c>
      <c r="E183" s="29">
        <f t="shared" si="7"/>
        <v>799812</v>
      </c>
      <c r="F183" s="26">
        <v>799812</v>
      </c>
      <c r="G183" s="26"/>
      <c r="H183" s="26"/>
      <c r="I183" s="26"/>
      <c r="J183" s="29">
        <f t="shared" si="8"/>
        <v>0</v>
      </c>
      <c r="K183" s="26"/>
      <c r="L183" s="26"/>
      <c r="M183" s="26"/>
      <c r="N183" s="26"/>
      <c r="O183" s="26"/>
      <c r="P183" s="29">
        <f t="shared" si="9"/>
        <v>799812</v>
      </c>
      <c r="Q183" s="58"/>
      <c r="R183" s="58"/>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row>
    <row r="184" spans="1:43" s="2" customFormat="1" ht="59.25" customHeight="1">
      <c r="A184" s="5" t="s">
        <v>172</v>
      </c>
      <c r="B184" s="5" t="s">
        <v>173</v>
      </c>
      <c r="C184" s="5" t="s">
        <v>167</v>
      </c>
      <c r="D184" s="3" t="s">
        <v>174</v>
      </c>
      <c r="E184" s="29">
        <f t="shared" si="7"/>
        <v>5736174</v>
      </c>
      <c r="F184" s="26">
        <f>5581794+154380</f>
        <v>5736174</v>
      </c>
      <c r="G184" s="26">
        <v>4036366</v>
      </c>
      <c r="H184" s="26">
        <v>144153</v>
      </c>
      <c r="I184" s="26"/>
      <c r="J184" s="29">
        <f t="shared" si="8"/>
        <v>0</v>
      </c>
      <c r="K184" s="26"/>
      <c r="L184" s="26"/>
      <c r="M184" s="26"/>
      <c r="N184" s="26"/>
      <c r="O184" s="26"/>
      <c r="P184" s="29">
        <f t="shared" si="9"/>
        <v>5736174</v>
      </c>
      <c r="Q184" s="58"/>
      <c r="R184" s="58"/>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row>
    <row r="185" spans="1:43" s="2" customFormat="1" ht="66.75" customHeight="1">
      <c r="A185" s="5" t="s">
        <v>175</v>
      </c>
      <c r="B185" s="5" t="s">
        <v>176</v>
      </c>
      <c r="C185" s="5" t="s">
        <v>167</v>
      </c>
      <c r="D185" s="3" t="s">
        <v>177</v>
      </c>
      <c r="E185" s="29">
        <f t="shared" si="7"/>
        <v>418360</v>
      </c>
      <c r="F185" s="26">
        <v>418360</v>
      </c>
      <c r="G185" s="26"/>
      <c r="H185" s="26"/>
      <c r="I185" s="26"/>
      <c r="J185" s="29">
        <f t="shared" si="8"/>
        <v>0</v>
      </c>
      <c r="K185" s="26"/>
      <c r="L185" s="26"/>
      <c r="M185" s="26"/>
      <c r="N185" s="26"/>
      <c r="O185" s="26"/>
      <c r="P185" s="29">
        <f t="shared" si="9"/>
        <v>418360</v>
      </c>
      <c r="Q185" s="58"/>
      <c r="R185" s="58"/>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row>
    <row r="186" spans="1:43" s="2" customFormat="1" ht="63.75" customHeight="1">
      <c r="A186" s="5" t="s">
        <v>178</v>
      </c>
      <c r="B186" s="5" t="s">
        <v>179</v>
      </c>
      <c r="C186" s="5" t="s">
        <v>167</v>
      </c>
      <c r="D186" s="3" t="s">
        <v>180</v>
      </c>
      <c r="E186" s="29">
        <f t="shared" si="7"/>
        <v>39884095</v>
      </c>
      <c r="F186" s="26">
        <f>39124495+759600</f>
        <v>39884095</v>
      </c>
      <c r="G186" s="26">
        <v>25874355</v>
      </c>
      <c r="H186" s="26">
        <v>2955758</v>
      </c>
      <c r="I186" s="26"/>
      <c r="J186" s="29">
        <f t="shared" si="8"/>
        <v>256</v>
      </c>
      <c r="K186" s="26"/>
      <c r="L186" s="26">
        <v>256</v>
      </c>
      <c r="M186" s="26"/>
      <c r="N186" s="26"/>
      <c r="O186" s="26"/>
      <c r="P186" s="29">
        <f t="shared" si="9"/>
        <v>39884351</v>
      </c>
      <c r="Q186" s="58"/>
      <c r="R186" s="58"/>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spans="1:43" s="2" customFormat="1" ht="69" customHeight="1">
      <c r="A187" s="5" t="s">
        <v>181</v>
      </c>
      <c r="B187" s="5" t="s">
        <v>182</v>
      </c>
      <c r="C187" s="5" t="s">
        <v>167</v>
      </c>
      <c r="D187" s="3" t="s">
        <v>183</v>
      </c>
      <c r="E187" s="29">
        <f t="shared" si="7"/>
        <v>6408878</v>
      </c>
      <c r="F187" s="26">
        <v>6408878</v>
      </c>
      <c r="G187" s="26"/>
      <c r="H187" s="26"/>
      <c r="I187" s="26"/>
      <c r="J187" s="29">
        <f t="shared" si="8"/>
        <v>0</v>
      </c>
      <c r="K187" s="26"/>
      <c r="L187" s="26"/>
      <c r="M187" s="26"/>
      <c r="N187" s="26"/>
      <c r="O187" s="26"/>
      <c r="P187" s="29">
        <f t="shared" si="9"/>
        <v>6408878</v>
      </c>
      <c r="Q187" s="58"/>
      <c r="R187" s="58"/>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row>
    <row r="188" spans="1:43" s="2" customFormat="1" ht="55.5" customHeight="1">
      <c r="A188" s="5" t="s">
        <v>184</v>
      </c>
      <c r="B188" s="5" t="s">
        <v>185</v>
      </c>
      <c r="C188" s="5" t="s">
        <v>167</v>
      </c>
      <c r="D188" s="3" t="s">
        <v>186</v>
      </c>
      <c r="E188" s="29">
        <f t="shared" si="7"/>
        <v>18816934</v>
      </c>
      <c r="F188" s="26">
        <f>18702854+114080</f>
        <v>18816934</v>
      </c>
      <c r="G188" s="26">
        <v>10349448</v>
      </c>
      <c r="H188" s="26">
        <v>1135696</v>
      </c>
      <c r="I188" s="26"/>
      <c r="J188" s="29">
        <f t="shared" si="8"/>
        <v>100000</v>
      </c>
      <c r="K188" s="26"/>
      <c r="L188" s="26">
        <v>100000</v>
      </c>
      <c r="M188" s="26">
        <v>71800</v>
      </c>
      <c r="N188" s="26"/>
      <c r="O188" s="26"/>
      <c r="P188" s="29">
        <f t="shared" si="9"/>
        <v>18916934</v>
      </c>
      <c r="Q188" s="58"/>
      <c r="R188" s="58"/>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row>
    <row r="189" spans="1:43" s="2" customFormat="1" ht="75" customHeight="1">
      <c r="A189" s="5" t="s">
        <v>187</v>
      </c>
      <c r="B189" s="5" t="s">
        <v>188</v>
      </c>
      <c r="C189" s="5" t="s">
        <v>167</v>
      </c>
      <c r="D189" s="3" t="s">
        <v>523</v>
      </c>
      <c r="E189" s="29">
        <f t="shared" si="7"/>
        <v>1648813</v>
      </c>
      <c r="F189" s="26">
        <v>1648813</v>
      </c>
      <c r="G189" s="26"/>
      <c r="H189" s="26"/>
      <c r="I189" s="26"/>
      <c r="J189" s="29">
        <f t="shared" si="8"/>
        <v>0</v>
      </c>
      <c r="K189" s="26"/>
      <c r="L189" s="26"/>
      <c r="M189" s="26"/>
      <c r="N189" s="26"/>
      <c r="O189" s="26"/>
      <c r="P189" s="29">
        <f t="shared" si="9"/>
        <v>1648813</v>
      </c>
      <c r="Q189" s="58"/>
      <c r="R189" s="58"/>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row>
    <row r="190" spans="1:43" s="2" customFormat="1" ht="56.25" customHeight="1">
      <c r="A190" s="5" t="s">
        <v>603</v>
      </c>
      <c r="B190" s="5" t="s">
        <v>604</v>
      </c>
      <c r="C190" s="5" t="s">
        <v>167</v>
      </c>
      <c r="D190" s="3" t="s">
        <v>605</v>
      </c>
      <c r="E190" s="29">
        <f>F190+I190</f>
        <v>0</v>
      </c>
      <c r="F190" s="26"/>
      <c r="G190" s="26"/>
      <c r="H190" s="26"/>
      <c r="I190" s="26"/>
      <c r="J190" s="29">
        <f>L190+O190</f>
        <v>0</v>
      </c>
      <c r="K190" s="26"/>
      <c r="L190" s="26"/>
      <c r="M190" s="26"/>
      <c r="N190" s="26"/>
      <c r="O190" s="26"/>
      <c r="P190" s="29">
        <f>E190+J190</f>
        <v>0</v>
      </c>
      <c r="Q190" s="58"/>
      <c r="R190" s="58"/>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row>
    <row r="191" spans="1:43" s="2" customFormat="1" ht="105.75" customHeight="1">
      <c r="A191" s="5"/>
      <c r="B191" s="5"/>
      <c r="C191" s="5"/>
      <c r="D191" s="8" t="s">
        <v>600</v>
      </c>
      <c r="E191" s="29">
        <f>F191+I191</f>
        <v>0</v>
      </c>
      <c r="F191" s="26"/>
      <c r="G191" s="26"/>
      <c r="H191" s="26"/>
      <c r="I191" s="26"/>
      <c r="J191" s="29">
        <f>L191+O191</f>
        <v>0</v>
      </c>
      <c r="K191" s="26"/>
      <c r="L191" s="26"/>
      <c r="M191" s="26"/>
      <c r="N191" s="26"/>
      <c r="O191" s="26"/>
      <c r="P191" s="29">
        <f>E191+J191</f>
        <v>0</v>
      </c>
      <c r="Q191" s="58"/>
      <c r="R191" s="58"/>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row>
    <row r="192" spans="1:43" s="2" customFormat="1" ht="91.5" customHeight="1">
      <c r="A192" s="5" t="s">
        <v>189</v>
      </c>
      <c r="B192" s="5" t="s">
        <v>190</v>
      </c>
      <c r="C192" s="5" t="s">
        <v>167</v>
      </c>
      <c r="D192" s="3" t="s">
        <v>191</v>
      </c>
      <c r="E192" s="29">
        <f t="shared" si="7"/>
        <v>0</v>
      </c>
      <c r="F192" s="26"/>
      <c r="G192" s="26"/>
      <c r="H192" s="26"/>
      <c r="I192" s="26"/>
      <c r="J192" s="29">
        <f t="shared" si="8"/>
        <v>0</v>
      </c>
      <c r="K192" s="26"/>
      <c r="L192" s="26"/>
      <c r="M192" s="26"/>
      <c r="N192" s="26"/>
      <c r="O192" s="26"/>
      <c r="P192" s="29">
        <f t="shared" si="9"/>
        <v>0</v>
      </c>
      <c r="Q192" s="58"/>
      <c r="R192" s="58"/>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row>
    <row r="193" spans="1:43" s="2" customFormat="1" ht="56.25" customHeight="1">
      <c r="A193" s="16" t="s">
        <v>192</v>
      </c>
      <c r="B193" s="16" t="s">
        <v>193</v>
      </c>
      <c r="C193" s="16" t="s">
        <v>167</v>
      </c>
      <c r="D193" s="13" t="s">
        <v>194</v>
      </c>
      <c r="E193" s="29">
        <f t="shared" si="7"/>
        <v>5349986</v>
      </c>
      <c r="F193" s="29">
        <v>5349986</v>
      </c>
      <c r="G193" s="29">
        <v>4015872</v>
      </c>
      <c r="H193" s="29">
        <v>60415</v>
      </c>
      <c r="I193" s="29"/>
      <c r="J193" s="29">
        <f t="shared" si="8"/>
        <v>0</v>
      </c>
      <c r="K193" s="29"/>
      <c r="L193" s="29"/>
      <c r="M193" s="29"/>
      <c r="N193" s="29"/>
      <c r="O193" s="29"/>
      <c r="P193" s="29">
        <f t="shared" si="9"/>
        <v>5349986</v>
      </c>
      <c r="Q193" s="58"/>
      <c r="R193" s="58"/>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row>
    <row r="194" spans="1:43" s="7" customFormat="1" ht="57" customHeight="1">
      <c r="A194" s="16" t="s">
        <v>287</v>
      </c>
      <c r="B194" s="16"/>
      <c r="C194" s="16"/>
      <c r="D194" s="13" t="s">
        <v>288</v>
      </c>
      <c r="E194" s="29">
        <f t="shared" si="7"/>
        <v>0</v>
      </c>
      <c r="F194" s="29">
        <f>F195</f>
        <v>0</v>
      </c>
      <c r="G194" s="29">
        <f>G195</f>
        <v>0</v>
      </c>
      <c r="H194" s="29">
        <f>H195</f>
        <v>0</v>
      </c>
      <c r="I194" s="29">
        <f>I195</f>
        <v>0</v>
      </c>
      <c r="J194" s="29">
        <f t="shared" si="8"/>
        <v>1589569821</v>
      </c>
      <c r="K194" s="29">
        <f>K195</f>
        <v>683144402</v>
      </c>
      <c r="L194" s="29">
        <f>L195</f>
        <v>0</v>
      </c>
      <c r="M194" s="29">
        <f>M195</f>
        <v>0</v>
      </c>
      <c r="N194" s="29">
        <f>N195</f>
        <v>0</v>
      </c>
      <c r="O194" s="29">
        <f>O195</f>
        <v>1589569821</v>
      </c>
      <c r="P194" s="29">
        <f t="shared" si="9"/>
        <v>1589569821</v>
      </c>
      <c r="Q194" s="58"/>
      <c r="R194" s="58"/>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row>
    <row r="195" spans="1:43" s="2" customFormat="1" ht="64.5" customHeight="1">
      <c r="A195" s="16" t="s">
        <v>289</v>
      </c>
      <c r="B195" s="16"/>
      <c r="C195" s="16"/>
      <c r="D195" s="13" t="s">
        <v>288</v>
      </c>
      <c r="E195" s="29">
        <f t="shared" si="7"/>
        <v>0</v>
      </c>
      <c r="F195" s="29">
        <f>F196+F197+F198+F199+F200+F201+F202+F203+F204+F205+F207+F208+F209+F210</f>
        <v>0</v>
      </c>
      <c r="G195" s="29">
        <f>G196+G197+G198+G199+G200+G201+G202+G203+G204+G205+G207+G208+G209+G210</f>
        <v>0</v>
      </c>
      <c r="H195" s="29">
        <f>H196+H197+H198+H199+H200+H201+H202+H203+H204+H205+H207+H208+H209+H210</f>
        <v>0</v>
      </c>
      <c r="I195" s="29">
        <f>I196+I197+I198+I199+I200+I201+I202+I203+I204+I205+I207+I208+I209+I210</f>
        <v>0</v>
      </c>
      <c r="J195" s="29">
        <f t="shared" si="8"/>
        <v>1589569821</v>
      </c>
      <c r="K195" s="29">
        <f>K196+K197+K198+K199+K200+K201+K202+K203+K204+K205+K207+K208+K209+K210</f>
        <v>683144402</v>
      </c>
      <c r="L195" s="29">
        <f>L196+L197+L198+L199+L200+L201+L202+L203+L204+L205+L207+L208+L209+L210</f>
        <v>0</v>
      </c>
      <c r="M195" s="29">
        <f>M196+M197+M198+M199+M200+M201+M202+M203+M204+M205+M207+M208+M209+M210</f>
        <v>0</v>
      </c>
      <c r="N195" s="29">
        <f>N196+N197+N198+N199+N200+N201+N202+N203+N204+N205+N207+N208+N209+N210</f>
        <v>0</v>
      </c>
      <c r="O195" s="29">
        <f>O196+O197+O198+O199+O200+O201+O202+O203+O204+O205+O207+O208+O209+O210</f>
        <v>1589569821</v>
      </c>
      <c r="P195" s="29">
        <f t="shared" si="9"/>
        <v>1589569821</v>
      </c>
      <c r="Q195" s="58"/>
      <c r="R195" s="58"/>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row>
    <row r="196" spans="1:43" s="2" customFormat="1" ht="64.5" customHeight="1">
      <c r="A196" s="16" t="s">
        <v>366</v>
      </c>
      <c r="B196" s="16" t="s">
        <v>370</v>
      </c>
      <c r="C196" s="16" t="s">
        <v>369</v>
      </c>
      <c r="D196" s="44" t="s">
        <v>372</v>
      </c>
      <c r="E196" s="29">
        <f t="shared" si="7"/>
        <v>0</v>
      </c>
      <c r="F196" s="29"/>
      <c r="G196" s="29"/>
      <c r="H196" s="29"/>
      <c r="I196" s="29"/>
      <c r="J196" s="29">
        <f t="shared" si="8"/>
        <v>0</v>
      </c>
      <c r="K196" s="29"/>
      <c r="L196" s="29"/>
      <c r="M196" s="29"/>
      <c r="N196" s="29"/>
      <c r="O196" s="29"/>
      <c r="P196" s="29">
        <f t="shared" si="9"/>
        <v>0</v>
      </c>
      <c r="Q196" s="58"/>
      <c r="R196" s="58"/>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row>
    <row r="197" spans="1:43" s="2" customFormat="1" ht="64.5" customHeight="1">
      <c r="A197" s="16" t="s">
        <v>384</v>
      </c>
      <c r="B197" s="16" t="s">
        <v>385</v>
      </c>
      <c r="C197" s="16" t="s">
        <v>378</v>
      </c>
      <c r="D197" s="44" t="s">
        <v>386</v>
      </c>
      <c r="E197" s="29">
        <f t="shared" si="7"/>
        <v>0</v>
      </c>
      <c r="F197" s="29"/>
      <c r="G197" s="29"/>
      <c r="H197" s="29"/>
      <c r="I197" s="29"/>
      <c r="J197" s="29">
        <f t="shared" si="8"/>
        <v>0</v>
      </c>
      <c r="K197" s="29"/>
      <c r="L197" s="29"/>
      <c r="M197" s="29"/>
      <c r="N197" s="29"/>
      <c r="O197" s="29"/>
      <c r="P197" s="29">
        <f t="shared" si="9"/>
        <v>0</v>
      </c>
      <c r="Q197" s="58"/>
      <c r="R197" s="58"/>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row>
    <row r="198" spans="1:43" s="2" customFormat="1" ht="64.5" customHeight="1">
      <c r="A198" s="16" t="s">
        <v>376</v>
      </c>
      <c r="B198" s="16" t="s">
        <v>377</v>
      </c>
      <c r="C198" s="16" t="s">
        <v>378</v>
      </c>
      <c r="D198" s="44" t="s">
        <v>379</v>
      </c>
      <c r="E198" s="29">
        <f t="shared" si="7"/>
        <v>0</v>
      </c>
      <c r="F198" s="29"/>
      <c r="G198" s="29"/>
      <c r="H198" s="29"/>
      <c r="I198" s="29"/>
      <c r="J198" s="29">
        <f t="shared" si="8"/>
        <v>0</v>
      </c>
      <c r="K198" s="29"/>
      <c r="L198" s="29"/>
      <c r="M198" s="29"/>
      <c r="N198" s="29"/>
      <c r="O198" s="29"/>
      <c r="P198" s="29">
        <f t="shared" si="9"/>
        <v>0</v>
      </c>
      <c r="Q198" s="58"/>
      <c r="R198" s="58"/>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row>
    <row r="199" spans="1:43" s="2" customFormat="1" ht="64.5" customHeight="1">
      <c r="A199" s="16" t="s">
        <v>367</v>
      </c>
      <c r="B199" s="16" t="s">
        <v>368</v>
      </c>
      <c r="C199" s="16" t="s">
        <v>369</v>
      </c>
      <c r="D199" s="44" t="s">
        <v>373</v>
      </c>
      <c r="E199" s="29">
        <f t="shared" si="7"/>
        <v>0</v>
      </c>
      <c r="F199" s="29"/>
      <c r="G199" s="29"/>
      <c r="H199" s="29"/>
      <c r="I199" s="29"/>
      <c r="J199" s="29">
        <f t="shared" si="8"/>
        <v>0</v>
      </c>
      <c r="K199" s="29"/>
      <c r="L199" s="29"/>
      <c r="M199" s="29"/>
      <c r="N199" s="29"/>
      <c r="O199" s="29"/>
      <c r="P199" s="29">
        <f t="shared" si="9"/>
        <v>0</v>
      </c>
      <c r="Q199" s="58"/>
      <c r="R199" s="58"/>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row>
    <row r="200" spans="1:43" s="2" customFormat="1" ht="64.5" customHeight="1">
      <c r="A200" s="16" t="s">
        <v>380</v>
      </c>
      <c r="B200" s="16" t="s">
        <v>381</v>
      </c>
      <c r="C200" s="16" t="s">
        <v>322</v>
      </c>
      <c r="D200" s="44" t="s">
        <v>382</v>
      </c>
      <c r="E200" s="29">
        <f t="shared" si="7"/>
        <v>0</v>
      </c>
      <c r="F200" s="29"/>
      <c r="G200" s="29"/>
      <c r="H200" s="29"/>
      <c r="I200" s="29"/>
      <c r="J200" s="29">
        <f t="shared" si="8"/>
        <v>0</v>
      </c>
      <c r="K200" s="29"/>
      <c r="L200" s="29"/>
      <c r="M200" s="29"/>
      <c r="N200" s="29"/>
      <c r="O200" s="29"/>
      <c r="P200" s="29">
        <f t="shared" si="9"/>
        <v>0</v>
      </c>
      <c r="Q200" s="58"/>
      <c r="R200" s="58"/>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row>
    <row r="201" spans="1:43" s="2" customFormat="1" ht="69.75" customHeight="1">
      <c r="A201" s="16" t="s">
        <v>542</v>
      </c>
      <c r="B201" s="16" t="s">
        <v>318</v>
      </c>
      <c r="C201" s="16" t="s">
        <v>292</v>
      </c>
      <c r="D201" s="50" t="s">
        <v>319</v>
      </c>
      <c r="E201" s="29">
        <f t="shared" si="7"/>
        <v>0</v>
      </c>
      <c r="F201" s="29"/>
      <c r="G201" s="29"/>
      <c r="H201" s="29"/>
      <c r="I201" s="29"/>
      <c r="J201" s="29">
        <f t="shared" si="8"/>
        <v>6811668</v>
      </c>
      <c r="K201" s="29">
        <v>6811668</v>
      </c>
      <c r="L201" s="29"/>
      <c r="M201" s="29"/>
      <c r="N201" s="29"/>
      <c r="O201" s="29">
        <v>6811668</v>
      </c>
      <c r="P201" s="29">
        <f t="shared" si="9"/>
        <v>6811668</v>
      </c>
      <c r="Q201" s="58"/>
      <c r="R201" s="58"/>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row>
    <row r="202" spans="1:43" s="2" customFormat="1" ht="69.75" customHeight="1">
      <c r="A202" s="16" t="s">
        <v>606</v>
      </c>
      <c r="B202" s="16" t="s">
        <v>405</v>
      </c>
      <c r="C202" s="16" t="s">
        <v>281</v>
      </c>
      <c r="D202" s="50" t="s">
        <v>406</v>
      </c>
      <c r="E202" s="29">
        <f>F202+I202</f>
        <v>0</v>
      </c>
      <c r="F202" s="29"/>
      <c r="G202" s="29"/>
      <c r="H202" s="29"/>
      <c r="I202" s="29"/>
      <c r="J202" s="29">
        <f>L202+O202</f>
        <v>676332734</v>
      </c>
      <c r="K202" s="29">
        <v>676332734</v>
      </c>
      <c r="L202" s="29"/>
      <c r="M202" s="29"/>
      <c r="N202" s="29"/>
      <c r="O202" s="29">
        <v>676332734</v>
      </c>
      <c r="P202" s="29">
        <f>E202+J202</f>
        <v>676332734</v>
      </c>
      <c r="Q202" s="58"/>
      <c r="R202" s="58"/>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row>
    <row r="203" spans="1:43" s="2" customFormat="1" ht="69.75" customHeight="1">
      <c r="A203" s="16" t="s">
        <v>607</v>
      </c>
      <c r="B203" s="16" t="s">
        <v>280</v>
      </c>
      <c r="C203" s="16" t="s">
        <v>281</v>
      </c>
      <c r="D203" s="50" t="s">
        <v>282</v>
      </c>
      <c r="E203" s="29">
        <f>F203+I203</f>
        <v>0</v>
      </c>
      <c r="F203" s="29"/>
      <c r="G203" s="29"/>
      <c r="H203" s="29"/>
      <c r="I203" s="29"/>
      <c r="J203" s="29">
        <f>L203+O203</f>
        <v>906425419</v>
      </c>
      <c r="K203" s="29"/>
      <c r="L203" s="29"/>
      <c r="M203" s="29"/>
      <c r="N203" s="29"/>
      <c r="O203" s="29">
        <f>847353419+59072000</f>
        <v>906425419</v>
      </c>
      <c r="P203" s="29">
        <f>E203+J203</f>
        <v>906425419</v>
      </c>
      <c r="Q203" s="58"/>
      <c r="R203" s="58"/>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row>
    <row r="204" spans="1:43" s="2" customFormat="1" ht="30.75">
      <c r="A204" s="16" t="s">
        <v>11</v>
      </c>
      <c r="B204" s="16" t="s">
        <v>12</v>
      </c>
      <c r="C204" s="16" t="s">
        <v>281</v>
      </c>
      <c r="D204" s="50" t="s">
        <v>13</v>
      </c>
      <c r="E204" s="29">
        <f t="shared" si="7"/>
        <v>0</v>
      </c>
      <c r="F204" s="29"/>
      <c r="G204" s="29"/>
      <c r="H204" s="29"/>
      <c r="I204" s="29"/>
      <c r="J204" s="29">
        <f t="shared" si="8"/>
        <v>0</v>
      </c>
      <c r="K204" s="29"/>
      <c r="L204" s="29"/>
      <c r="M204" s="29"/>
      <c r="N204" s="29"/>
      <c r="O204" s="29"/>
      <c r="P204" s="29">
        <f t="shared" si="9"/>
        <v>0</v>
      </c>
      <c r="Q204" s="58"/>
      <c r="R204" s="58"/>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row>
    <row r="205" spans="1:43" s="2" customFormat="1" ht="59.25" customHeight="1">
      <c r="A205" s="16" t="s">
        <v>50</v>
      </c>
      <c r="B205" s="16" t="s">
        <v>51</v>
      </c>
      <c r="C205" s="16" t="s">
        <v>292</v>
      </c>
      <c r="D205" s="50" t="s">
        <v>52</v>
      </c>
      <c r="E205" s="29">
        <f t="shared" si="7"/>
        <v>0</v>
      </c>
      <c r="F205" s="29"/>
      <c r="G205" s="29"/>
      <c r="H205" s="29"/>
      <c r="I205" s="29"/>
      <c r="J205" s="29">
        <f t="shared" si="8"/>
        <v>0</v>
      </c>
      <c r="K205" s="29"/>
      <c r="L205" s="29"/>
      <c r="M205" s="29"/>
      <c r="N205" s="29"/>
      <c r="O205" s="29"/>
      <c r="P205" s="29">
        <f t="shared" si="9"/>
        <v>0</v>
      </c>
      <c r="Q205" s="58"/>
      <c r="R205" s="58"/>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row>
    <row r="206" spans="1:43" s="2" customFormat="1" ht="87" customHeight="1">
      <c r="A206" s="16"/>
      <c r="B206" s="16"/>
      <c r="C206" s="16"/>
      <c r="D206" s="3" t="s">
        <v>396</v>
      </c>
      <c r="E206" s="29">
        <f t="shared" si="7"/>
        <v>0</v>
      </c>
      <c r="F206" s="29"/>
      <c r="G206" s="29"/>
      <c r="H206" s="29"/>
      <c r="I206" s="29"/>
      <c r="J206" s="29">
        <f t="shared" si="8"/>
        <v>0</v>
      </c>
      <c r="K206" s="29"/>
      <c r="L206" s="29"/>
      <c r="M206" s="29"/>
      <c r="N206" s="29"/>
      <c r="O206" s="29"/>
      <c r="P206" s="29">
        <f t="shared" si="9"/>
        <v>0</v>
      </c>
      <c r="Q206" s="58"/>
      <c r="R206" s="58"/>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row>
    <row r="207" spans="1:43" s="2" customFormat="1" ht="30.75">
      <c r="A207" s="16" t="s">
        <v>395</v>
      </c>
      <c r="B207" s="16" t="s">
        <v>374</v>
      </c>
      <c r="C207" s="16" t="s">
        <v>292</v>
      </c>
      <c r="D207" s="43" t="s">
        <v>375</v>
      </c>
      <c r="E207" s="29">
        <f t="shared" si="7"/>
        <v>0</v>
      </c>
      <c r="F207" s="29"/>
      <c r="G207" s="29"/>
      <c r="H207" s="29"/>
      <c r="I207" s="29"/>
      <c r="J207" s="29">
        <f t="shared" si="8"/>
        <v>0</v>
      </c>
      <c r="K207" s="29"/>
      <c r="L207" s="29"/>
      <c r="M207" s="29"/>
      <c r="N207" s="29"/>
      <c r="O207" s="29"/>
      <c r="P207" s="29">
        <f t="shared" si="9"/>
        <v>0</v>
      </c>
      <c r="Q207" s="58"/>
      <c r="R207" s="58"/>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row>
    <row r="208" spans="1:43" s="2" customFormat="1" ht="46.5">
      <c r="A208" s="16" t="s">
        <v>271</v>
      </c>
      <c r="B208" s="16" t="s">
        <v>549</v>
      </c>
      <c r="C208" s="16" t="s">
        <v>550</v>
      </c>
      <c r="D208" s="43" t="s">
        <v>551</v>
      </c>
      <c r="E208" s="29">
        <f t="shared" si="7"/>
        <v>0</v>
      </c>
      <c r="F208" s="29"/>
      <c r="G208" s="29"/>
      <c r="H208" s="29"/>
      <c r="I208" s="29"/>
      <c r="J208" s="29">
        <f t="shared" si="8"/>
        <v>0</v>
      </c>
      <c r="K208" s="29"/>
      <c r="L208" s="29"/>
      <c r="M208" s="29"/>
      <c r="N208" s="29"/>
      <c r="O208" s="29"/>
      <c r="P208" s="29">
        <f t="shared" si="9"/>
        <v>0</v>
      </c>
      <c r="Q208" s="58"/>
      <c r="R208" s="58"/>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row>
    <row r="209" spans="1:43" s="2" customFormat="1" ht="30.75" customHeight="1">
      <c r="A209" s="16" t="s">
        <v>41</v>
      </c>
      <c r="B209" s="16" t="s">
        <v>42</v>
      </c>
      <c r="C209" s="16" t="s">
        <v>24</v>
      </c>
      <c r="D209" s="43" t="s">
        <v>43</v>
      </c>
      <c r="E209" s="29">
        <f t="shared" si="7"/>
        <v>0</v>
      </c>
      <c r="F209" s="29"/>
      <c r="G209" s="29"/>
      <c r="H209" s="29"/>
      <c r="I209" s="29"/>
      <c r="J209" s="29">
        <f t="shared" si="8"/>
        <v>0</v>
      </c>
      <c r="K209" s="29"/>
      <c r="L209" s="29"/>
      <c r="M209" s="29"/>
      <c r="N209" s="29"/>
      <c r="O209" s="29"/>
      <c r="P209" s="29">
        <f t="shared" si="9"/>
        <v>0</v>
      </c>
      <c r="Q209" s="58"/>
      <c r="R209" s="58"/>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row>
    <row r="210" spans="1:43" s="2" customFormat="1" ht="30.75" customHeight="1">
      <c r="A210" s="16" t="s">
        <v>632</v>
      </c>
      <c r="B210" s="16" t="s">
        <v>633</v>
      </c>
      <c r="C210" s="16" t="s">
        <v>635</v>
      </c>
      <c r="D210" s="43" t="s">
        <v>634</v>
      </c>
      <c r="E210" s="29">
        <f t="shared" si="7"/>
        <v>0</v>
      </c>
      <c r="F210" s="29"/>
      <c r="G210" s="29"/>
      <c r="H210" s="29"/>
      <c r="I210" s="29"/>
      <c r="J210" s="29">
        <f t="shared" si="8"/>
        <v>0</v>
      </c>
      <c r="K210" s="29"/>
      <c r="L210" s="29"/>
      <c r="M210" s="29"/>
      <c r="N210" s="29"/>
      <c r="O210" s="29"/>
      <c r="P210" s="29">
        <f t="shared" si="9"/>
        <v>0</v>
      </c>
      <c r="Q210" s="58"/>
      <c r="R210" s="58"/>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row>
    <row r="211" spans="1:43" s="7" customFormat="1" ht="43.5" customHeight="1">
      <c r="A211" s="5" t="s">
        <v>277</v>
      </c>
      <c r="B211" s="5"/>
      <c r="C211" s="5"/>
      <c r="D211" s="3" t="s">
        <v>278</v>
      </c>
      <c r="E211" s="29">
        <f t="shared" si="7"/>
        <v>0</v>
      </c>
      <c r="F211" s="26">
        <f>F212</f>
        <v>0</v>
      </c>
      <c r="G211" s="26">
        <f>G212</f>
        <v>0</v>
      </c>
      <c r="H211" s="26">
        <f>H212</f>
        <v>0</v>
      </c>
      <c r="I211" s="26">
        <f>I212</f>
        <v>0</v>
      </c>
      <c r="J211" s="29">
        <f t="shared" si="8"/>
        <v>9888876</v>
      </c>
      <c r="K211" s="26">
        <f>K212</f>
        <v>7888876</v>
      </c>
      <c r="L211" s="26">
        <f>L212</f>
        <v>0</v>
      </c>
      <c r="M211" s="26">
        <f>M212</f>
        <v>0</v>
      </c>
      <c r="N211" s="26">
        <f>N212</f>
        <v>0</v>
      </c>
      <c r="O211" s="26">
        <f>O212</f>
        <v>9888876</v>
      </c>
      <c r="P211" s="29">
        <f t="shared" si="9"/>
        <v>9888876</v>
      </c>
      <c r="Q211" s="58"/>
      <c r="R211" s="58"/>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row>
    <row r="212" spans="1:43" s="2" customFormat="1" ht="48" customHeight="1">
      <c r="A212" s="5" t="s">
        <v>279</v>
      </c>
      <c r="B212" s="5"/>
      <c r="C212" s="5"/>
      <c r="D212" s="3" t="s">
        <v>278</v>
      </c>
      <c r="E212" s="29">
        <f t="shared" si="7"/>
        <v>0</v>
      </c>
      <c r="F212" s="29">
        <f>F213+F214+F215+F216+F218+F219+F221+F222+F223+F224+F225</f>
        <v>0</v>
      </c>
      <c r="G212" s="29">
        <f>G213+G214+G215+G216+G218+G219+G221+G222+G223+G224+G225</f>
        <v>0</v>
      </c>
      <c r="H212" s="29">
        <f>H213+H214+H215+H216+H218+H219+H221+H222+H223+H224+H225</f>
        <v>0</v>
      </c>
      <c r="I212" s="29">
        <f>I213+I214+I215+I216+I218+I219+I221+I222+I223+I224+I225</f>
        <v>0</v>
      </c>
      <c r="J212" s="29">
        <f t="shared" si="8"/>
        <v>9888876</v>
      </c>
      <c r="K212" s="29">
        <f>K213+K214+K215+K216+K218+K219+K221+K222+K223+K224+K225</f>
        <v>7888876</v>
      </c>
      <c r="L212" s="29">
        <f>L213+L214+L215+L216+L218+L219+L221+L222+L223+L224+L225</f>
        <v>0</v>
      </c>
      <c r="M212" s="29">
        <f>M213+M214+M215+M216+M218+M219+M221+M222+M223+M224+M225</f>
        <v>0</v>
      </c>
      <c r="N212" s="29">
        <f>N213+N214+N215+N216+N218+N219+N221+N222+N223+N224+N225</f>
        <v>0</v>
      </c>
      <c r="O212" s="29">
        <f>O213+O214+O215+O216+O218+O219+O221+O222+O223+O224+O225</f>
        <v>9888876</v>
      </c>
      <c r="P212" s="29">
        <f t="shared" si="9"/>
        <v>9888876</v>
      </c>
      <c r="Q212" s="58"/>
      <c r="R212" s="58"/>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row>
    <row r="213" spans="1:43" s="2" customFormat="1" ht="48" customHeight="1">
      <c r="A213" s="5" t="s">
        <v>412</v>
      </c>
      <c r="B213" s="5" t="s">
        <v>377</v>
      </c>
      <c r="C213" s="5" t="s">
        <v>378</v>
      </c>
      <c r="D213" s="40" t="s">
        <v>413</v>
      </c>
      <c r="E213" s="29">
        <f t="shared" si="7"/>
        <v>0</v>
      </c>
      <c r="F213" s="29"/>
      <c r="G213" s="29"/>
      <c r="H213" s="29"/>
      <c r="I213" s="29"/>
      <c r="J213" s="29">
        <f t="shared" si="8"/>
        <v>0</v>
      </c>
      <c r="K213" s="29"/>
      <c r="L213" s="29"/>
      <c r="M213" s="29"/>
      <c r="N213" s="29"/>
      <c r="O213" s="29"/>
      <c r="P213" s="29">
        <f t="shared" si="9"/>
        <v>0</v>
      </c>
      <c r="Q213" s="58"/>
      <c r="R213" s="58"/>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row>
    <row r="214" spans="1:43" s="2" customFormat="1" ht="48" customHeight="1">
      <c r="A214" s="5" t="s">
        <v>387</v>
      </c>
      <c r="B214" s="5" t="s">
        <v>381</v>
      </c>
      <c r="C214" s="5" t="s">
        <v>322</v>
      </c>
      <c r="D214" s="3" t="s">
        <v>388</v>
      </c>
      <c r="E214" s="29">
        <f t="shared" si="7"/>
        <v>0</v>
      </c>
      <c r="F214" s="29"/>
      <c r="G214" s="29"/>
      <c r="H214" s="29"/>
      <c r="I214" s="29"/>
      <c r="J214" s="29">
        <f t="shared" si="8"/>
        <v>0</v>
      </c>
      <c r="K214" s="29"/>
      <c r="L214" s="29"/>
      <c r="M214" s="29"/>
      <c r="N214" s="29"/>
      <c r="O214" s="29"/>
      <c r="P214" s="29">
        <f t="shared" si="9"/>
        <v>0</v>
      </c>
      <c r="Q214" s="58"/>
      <c r="R214" s="58"/>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row>
    <row r="215" spans="1:43" s="2" customFormat="1" ht="48" customHeight="1">
      <c r="A215" s="5" t="s">
        <v>389</v>
      </c>
      <c r="B215" s="5" t="s">
        <v>390</v>
      </c>
      <c r="C215" s="5" t="s">
        <v>322</v>
      </c>
      <c r="D215" s="3" t="s">
        <v>391</v>
      </c>
      <c r="E215" s="29">
        <f t="shared" si="7"/>
        <v>0</v>
      </c>
      <c r="F215" s="29"/>
      <c r="G215" s="29"/>
      <c r="H215" s="29"/>
      <c r="I215" s="29"/>
      <c r="J215" s="29">
        <f t="shared" si="8"/>
        <v>0</v>
      </c>
      <c r="K215" s="29"/>
      <c r="L215" s="29"/>
      <c r="M215" s="29"/>
      <c r="N215" s="29"/>
      <c r="O215" s="29"/>
      <c r="P215" s="29">
        <f t="shared" si="9"/>
        <v>0</v>
      </c>
      <c r="Q215" s="58"/>
      <c r="R215" s="58"/>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row>
    <row r="216" spans="1:43" s="2" customFormat="1" ht="48" customHeight="1">
      <c r="A216" s="5" t="s">
        <v>320</v>
      </c>
      <c r="B216" s="5" t="s">
        <v>321</v>
      </c>
      <c r="C216" s="5" t="s">
        <v>322</v>
      </c>
      <c r="D216" s="3" t="s">
        <v>323</v>
      </c>
      <c r="E216" s="29">
        <f t="shared" si="7"/>
        <v>0</v>
      </c>
      <c r="F216" s="29"/>
      <c r="G216" s="29"/>
      <c r="H216" s="29"/>
      <c r="I216" s="29"/>
      <c r="J216" s="29">
        <f t="shared" si="8"/>
        <v>0</v>
      </c>
      <c r="K216" s="29"/>
      <c r="L216" s="29"/>
      <c r="M216" s="29"/>
      <c r="N216" s="29"/>
      <c r="O216" s="29"/>
      <c r="P216" s="29">
        <f t="shared" si="9"/>
        <v>0</v>
      </c>
      <c r="Q216" s="58"/>
      <c r="R216" s="58"/>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row>
    <row r="217" spans="1:43" s="2" customFormat="1" ht="103.5" customHeight="1">
      <c r="A217" s="5"/>
      <c r="B217" s="5"/>
      <c r="C217" s="5"/>
      <c r="D217" s="3" t="s">
        <v>601</v>
      </c>
      <c r="E217" s="29">
        <f t="shared" si="7"/>
        <v>0</v>
      </c>
      <c r="F217" s="29"/>
      <c r="G217" s="29"/>
      <c r="H217" s="29"/>
      <c r="I217" s="29"/>
      <c r="J217" s="29">
        <f t="shared" si="8"/>
        <v>0</v>
      </c>
      <c r="K217" s="29"/>
      <c r="L217" s="29"/>
      <c r="M217" s="29"/>
      <c r="N217" s="29"/>
      <c r="O217" s="29"/>
      <c r="P217" s="29">
        <f t="shared" si="9"/>
        <v>0</v>
      </c>
      <c r="Q217" s="58"/>
      <c r="R217" s="58"/>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row>
    <row r="218" spans="1:43" s="2" customFormat="1" ht="48" customHeight="1">
      <c r="A218" s="5" t="s">
        <v>452</v>
      </c>
      <c r="B218" s="5" t="s">
        <v>453</v>
      </c>
      <c r="C218" s="5" t="s">
        <v>322</v>
      </c>
      <c r="D218" s="3" t="s">
        <v>454</v>
      </c>
      <c r="E218" s="29">
        <f>F218+I218</f>
        <v>0</v>
      </c>
      <c r="F218" s="29"/>
      <c r="G218" s="29"/>
      <c r="H218" s="29"/>
      <c r="I218" s="29"/>
      <c r="J218" s="29">
        <f>L218+O218</f>
        <v>0</v>
      </c>
      <c r="K218" s="29"/>
      <c r="L218" s="29"/>
      <c r="M218" s="29"/>
      <c r="N218" s="29"/>
      <c r="O218" s="29"/>
      <c r="P218" s="29">
        <f>E218+J218</f>
        <v>0</v>
      </c>
      <c r="Q218" s="58"/>
      <c r="R218" s="58"/>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row>
    <row r="219" spans="1:43" s="2" customFormat="1" ht="48" customHeight="1">
      <c r="A219" s="5" t="s">
        <v>544</v>
      </c>
      <c r="B219" s="5" t="s">
        <v>545</v>
      </c>
      <c r="C219" s="5" t="s">
        <v>322</v>
      </c>
      <c r="D219" s="53" t="s">
        <v>546</v>
      </c>
      <c r="E219" s="29">
        <f>F219+I219</f>
        <v>0</v>
      </c>
      <c r="F219" s="29"/>
      <c r="G219" s="29"/>
      <c r="H219" s="29"/>
      <c r="I219" s="29"/>
      <c r="J219" s="29">
        <f>L219+O219</f>
        <v>7888876</v>
      </c>
      <c r="K219" s="29">
        <v>7888876</v>
      </c>
      <c r="L219" s="29"/>
      <c r="M219" s="29"/>
      <c r="N219" s="29"/>
      <c r="O219" s="29">
        <v>7888876</v>
      </c>
      <c r="P219" s="29">
        <f>E219+J219</f>
        <v>7888876</v>
      </c>
      <c r="Q219" s="58"/>
      <c r="R219" s="58"/>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row>
    <row r="220" spans="1:43" s="2" customFormat="1" ht="107.25" customHeight="1">
      <c r="A220" s="5"/>
      <c r="B220" s="5"/>
      <c r="C220" s="5"/>
      <c r="D220" s="3" t="s">
        <v>601</v>
      </c>
      <c r="E220" s="29">
        <f>F220+I220</f>
        <v>0</v>
      </c>
      <c r="F220" s="29"/>
      <c r="G220" s="29"/>
      <c r="H220" s="29"/>
      <c r="I220" s="29"/>
      <c r="J220" s="29">
        <f>L220+O220</f>
        <v>0</v>
      </c>
      <c r="K220" s="29"/>
      <c r="L220" s="29"/>
      <c r="M220" s="29"/>
      <c r="N220" s="29"/>
      <c r="O220" s="29"/>
      <c r="P220" s="29">
        <f>E220+J220</f>
        <v>0</v>
      </c>
      <c r="Q220" s="58"/>
      <c r="R220" s="58"/>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row>
    <row r="221" spans="1:43" s="2" customFormat="1" ht="50.25" customHeight="1">
      <c r="A221" s="5" t="s">
        <v>14</v>
      </c>
      <c r="B221" s="5" t="s">
        <v>15</v>
      </c>
      <c r="C221" s="5" t="s">
        <v>322</v>
      </c>
      <c r="D221" s="3" t="s">
        <v>16</v>
      </c>
      <c r="E221" s="29">
        <f t="shared" si="7"/>
        <v>0</v>
      </c>
      <c r="F221" s="29"/>
      <c r="G221" s="29"/>
      <c r="H221" s="29"/>
      <c r="I221" s="29"/>
      <c r="J221" s="29">
        <f t="shared" si="8"/>
        <v>0</v>
      </c>
      <c r="K221" s="29"/>
      <c r="L221" s="29"/>
      <c r="M221" s="29"/>
      <c r="N221" s="29"/>
      <c r="O221" s="29"/>
      <c r="P221" s="29">
        <f t="shared" si="9"/>
        <v>0</v>
      </c>
      <c r="Q221" s="58"/>
      <c r="R221" s="58"/>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row>
    <row r="222" spans="1:18" s="4" customFormat="1" ht="84.75" customHeight="1">
      <c r="A222" s="5" t="s">
        <v>290</v>
      </c>
      <c r="B222" s="5" t="s">
        <v>291</v>
      </c>
      <c r="C222" s="5" t="s">
        <v>292</v>
      </c>
      <c r="D222" s="3" t="s">
        <v>293</v>
      </c>
      <c r="E222" s="29">
        <f t="shared" si="7"/>
        <v>0</v>
      </c>
      <c r="F222" s="29"/>
      <c r="G222" s="29"/>
      <c r="H222" s="29"/>
      <c r="I222" s="29"/>
      <c r="J222" s="29">
        <f t="shared" si="8"/>
        <v>0</v>
      </c>
      <c r="K222" s="29"/>
      <c r="L222" s="29"/>
      <c r="M222" s="29"/>
      <c r="N222" s="29"/>
      <c r="O222" s="29"/>
      <c r="P222" s="29">
        <f t="shared" si="9"/>
        <v>0</v>
      </c>
      <c r="Q222" s="58"/>
      <c r="R222" s="58"/>
    </row>
    <row r="223" spans="1:18" s="4" customFormat="1" ht="76.5" customHeight="1">
      <c r="A223" s="5" t="s">
        <v>556</v>
      </c>
      <c r="B223" s="5" t="s">
        <v>557</v>
      </c>
      <c r="C223" s="5" t="s">
        <v>292</v>
      </c>
      <c r="D223" s="50" t="s">
        <v>558</v>
      </c>
      <c r="E223" s="29">
        <f t="shared" si="7"/>
        <v>0</v>
      </c>
      <c r="F223" s="29"/>
      <c r="G223" s="29"/>
      <c r="H223" s="29"/>
      <c r="I223" s="29"/>
      <c r="J223" s="29">
        <f>L223+O223</f>
        <v>0</v>
      </c>
      <c r="K223" s="29"/>
      <c r="L223" s="29"/>
      <c r="M223" s="29"/>
      <c r="N223" s="29"/>
      <c r="O223" s="29"/>
      <c r="P223" s="29">
        <f t="shared" si="9"/>
        <v>0</v>
      </c>
      <c r="Q223" s="58"/>
      <c r="R223" s="58"/>
    </row>
    <row r="224" spans="1:18" s="4" customFormat="1" ht="76.5" customHeight="1">
      <c r="A224" s="16" t="s">
        <v>53</v>
      </c>
      <c r="B224" s="16" t="s">
        <v>23</v>
      </c>
      <c r="C224" s="16" t="s">
        <v>24</v>
      </c>
      <c r="D224" s="13" t="s">
        <v>25</v>
      </c>
      <c r="E224" s="29">
        <f t="shared" si="7"/>
        <v>0</v>
      </c>
      <c r="F224" s="29"/>
      <c r="G224" s="29"/>
      <c r="H224" s="29"/>
      <c r="I224" s="29"/>
      <c r="J224" s="29">
        <f>L224+O224</f>
        <v>0</v>
      </c>
      <c r="K224" s="29"/>
      <c r="L224" s="29"/>
      <c r="M224" s="29"/>
      <c r="N224" s="29"/>
      <c r="O224" s="29"/>
      <c r="P224" s="29">
        <f t="shared" si="9"/>
        <v>0</v>
      </c>
      <c r="Q224" s="58"/>
      <c r="R224" s="58"/>
    </row>
    <row r="225" spans="1:18" s="4" customFormat="1" ht="51.75" customHeight="1">
      <c r="A225" s="15" t="s">
        <v>283</v>
      </c>
      <c r="B225" s="15" t="s">
        <v>284</v>
      </c>
      <c r="C225" s="15" t="s">
        <v>285</v>
      </c>
      <c r="D225" s="14" t="s">
        <v>286</v>
      </c>
      <c r="E225" s="28">
        <f t="shared" si="7"/>
        <v>0</v>
      </c>
      <c r="F225" s="28"/>
      <c r="G225" s="28"/>
      <c r="H225" s="28"/>
      <c r="I225" s="28"/>
      <c r="J225" s="28">
        <f t="shared" si="8"/>
        <v>2000000</v>
      </c>
      <c r="K225" s="28"/>
      <c r="L225" s="28"/>
      <c r="M225" s="28"/>
      <c r="N225" s="28"/>
      <c r="O225" s="28">
        <f>104370800-101870800-500000</f>
        <v>2000000</v>
      </c>
      <c r="P225" s="28">
        <f t="shared" si="9"/>
        <v>2000000</v>
      </c>
      <c r="Q225" s="58"/>
      <c r="R225" s="58"/>
    </row>
    <row r="226" spans="1:18" s="4" customFormat="1" ht="51.75" customHeight="1">
      <c r="A226" s="16" t="s">
        <v>552</v>
      </c>
      <c r="B226" s="16"/>
      <c r="C226" s="16"/>
      <c r="D226" s="13" t="s">
        <v>555</v>
      </c>
      <c r="E226" s="29">
        <f t="shared" si="7"/>
        <v>0</v>
      </c>
      <c r="F226" s="29">
        <f>F227</f>
        <v>0</v>
      </c>
      <c r="G226" s="29">
        <f>G227</f>
        <v>0</v>
      </c>
      <c r="H226" s="29">
        <f>H227</f>
        <v>0</v>
      </c>
      <c r="I226" s="29">
        <f>I227</f>
        <v>0</v>
      </c>
      <c r="J226" s="29">
        <f t="shared" si="8"/>
        <v>0</v>
      </c>
      <c r="K226" s="29">
        <f>K227</f>
        <v>0</v>
      </c>
      <c r="L226" s="29">
        <f>L227</f>
        <v>0</v>
      </c>
      <c r="M226" s="29">
        <f>M227</f>
        <v>0</v>
      </c>
      <c r="N226" s="29">
        <f>N227</f>
        <v>0</v>
      </c>
      <c r="O226" s="29">
        <f>O227</f>
        <v>0</v>
      </c>
      <c r="P226" s="29">
        <f t="shared" si="9"/>
        <v>0</v>
      </c>
      <c r="Q226" s="58"/>
      <c r="R226" s="58"/>
    </row>
    <row r="227" spans="1:18" s="4" customFormat="1" ht="51.75" customHeight="1">
      <c r="A227" s="16" t="s">
        <v>553</v>
      </c>
      <c r="B227" s="16"/>
      <c r="C227" s="16"/>
      <c r="D227" s="13" t="s">
        <v>555</v>
      </c>
      <c r="E227" s="29">
        <f t="shared" si="7"/>
        <v>0</v>
      </c>
      <c r="F227" s="29">
        <f>SUM(F228)</f>
        <v>0</v>
      </c>
      <c r="G227" s="29">
        <f>SUM(G228)</f>
        <v>0</v>
      </c>
      <c r="H227" s="29">
        <f>SUM(H228)</f>
        <v>0</v>
      </c>
      <c r="I227" s="29">
        <f>SUM(I228)</f>
        <v>0</v>
      </c>
      <c r="J227" s="29">
        <f t="shared" si="8"/>
        <v>0</v>
      </c>
      <c r="K227" s="29">
        <f>SUM(K228)</f>
        <v>0</v>
      </c>
      <c r="L227" s="29">
        <f>SUM(L228)</f>
        <v>0</v>
      </c>
      <c r="M227" s="29">
        <f>SUM(M228)</f>
        <v>0</v>
      </c>
      <c r="N227" s="29">
        <f>SUM(N228)</f>
        <v>0</v>
      </c>
      <c r="O227" s="29">
        <f>SUM(O228)</f>
        <v>0</v>
      </c>
      <c r="P227" s="29">
        <f t="shared" si="9"/>
        <v>0</v>
      </c>
      <c r="Q227" s="58"/>
      <c r="R227" s="58"/>
    </row>
    <row r="228" spans="1:18" s="4" customFormat="1" ht="51.75" customHeight="1">
      <c r="A228" s="15" t="s">
        <v>554</v>
      </c>
      <c r="B228" s="15" t="s">
        <v>374</v>
      </c>
      <c r="C228" s="15" t="s">
        <v>292</v>
      </c>
      <c r="D228" s="54" t="s">
        <v>375</v>
      </c>
      <c r="E228" s="28">
        <f t="shared" si="7"/>
        <v>0</v>
      </c>
      <c r="F228" s="28"/>
      <c r="G228" s="28"/>
      <c r="H228" s="28"/>
      <c r="I228" s="28"/>
      <c r="J228" s="28">
        <f t="shared" si="8"/>
        <v>0</v>
      </c>
      <c r="K228" s="28"/>
      <c r="L228" s="28"/>
      <c r="M228" s="28"/>
      <c r="N228" s="28"/>
      <c r="O228" s="28"/>
      <c r="P228" s="28">
        <f t="shared" si="9"/>
        <v>0</v>
      </c>
      <c r="Q228" s="58"/>
      <c r="R228" s="58"/>
    </row>
    <row r="229" spans="1:18" s="4" customFormat="1" ht="51.75" customHeight="1">
      <c r="A229" s="16" t="s">
        <v>26</v>
      </c>
      <c r="B229" s="16"/>
      <c r="C229" s="16"/>
      <c r="D229" s="63" t="s">
        <v>31</v>
      </c>
      <c r="E229" s="29">
        <f>F229+I229</f>
        <v>0</v>
      </c>
      <c r="F229" s="29">
        <f>F230</f>
        <v>0</v>
      </c>
      <c r="G229" s="29">
        <f>G230</f>
        <v>0</v>
      </c>
      <c r="H229" s="29">
        <f>H230</f>
        <v>0</v>
      </c>
      <c r="I229" s="29">
        <f>I230</f>
        <v>0</v>
      </c>
      <c r="J229" s="29">
        <f>L229+O229</f>
        <v>0</v>
      </c>
      <c r="K229" s="29">
        <f>K230</f>
        <v>0</v>
      </c>
      <c r="L229" s="29">
        <f>L230</f>
        <v>0</v>
      </c>
      <c r="M229" s="29">
        <f>M230</f>
        <v>0</v>
      </c>
      <c r="N229" s="29">
        <f>N230</f>
        <v>0</v>
      </c>
      <c r="O229" s="29">
        <f>O230</f>
        <v>0</v>
      </c>
      <c r="P229" s="29">
        <f>E229+J229</f>
        <v>0</v>
      </c>
      <c r="Q229" s="58"/>
      <c r="R229" s="58"/>
    </row>
    <row r="230" spans="1:18" s="4" customFormat="1" ht="51.75" customHeight="1">
      <c r="A230" s="16" t="s">
        <v>27</v>
      </c>
      <c r="B230" s="16"/>
      <c r="C230" s="16"/>
      <c r="D230" s="63" t="s">
        <v>31</v>
      </c>
      <c r="E230" s="29">
        <f>F230+I230</f>
        <v>0</v>
      </c>
      <c r="F230" s="29">
        <f>SUM(F231:F232)</f>
        <v>0</v>
      </c>
      <c r="G230" s="29">
        <f>SUM(G231:G232)</f>
        <v>0</v>
      </c>
      <c r="H230" s="29">
        <f>SUM(H231:H232)</f>
        <v>0</v>
      </c>
      <c r="I230" s="29">
        <f>SUM(I231:I232)</f>
        <v>0</v>
      </c>
      <c r="J230" s="29">
        <f>L230+O230</f>
        <v>0</v>
      </c>
      <c r="K230" s="29">
        <f>SUM(K231:K232)</f>
        <v>0</v>
      </c>
      <c r="L230" s="29">
        <f>SUM(L231:L232)</f>
        <v>0</v>
      </c>
      <c r="M230" s="29">
        <f>SUM(M231:M232)</f>
        <v>0</v>
      </c>
      <c r="N230" s="29">
        <f>SUM(N231:N232)</f>
        <v>0</v>
      </c>
      <c r="O230" s="29">
        <f>SUM(O231:O232)</f>
        <v>0</v>
      </c>
      <c r="P230" s="29">
        <f>E230+J230</f>
        <v>0</v>
      </c>
      <c r="Q230" s="58"/>
      <c r="R230" s="58"/>
    </row>
    <row r="231" spans="1:18" s="4" customFormat="1" ht="51.75" customHeight="1">
      <c r="A231" s="16" t="s">
        <v>28</v>
      </c>
      <c r="B231" s="16" t="s">
        <v>29</v>
      </c>
      <c r="C231" s="16" t="s">
        <v>30</v>
      </c>
      <c r="D231" s="54" t="s">
        <v>32</v>
      </c>
      <c r="E231" s="29">
        <f>F231+I231</f>
        <v>0</v>
      </c>
      <c r="F231" s="29"/>
      <c r="G231" s="29"/>
      <c r="H231" s="29"/>
      <c r="I231" s="29"/>
      <c r="J231" s="29">
        <f>L231+O231</f>
        <v>0</v>
      </c>
      <c r="K231" s="29"/>
      <c r="L231" s="29"/>
      <c r="M231" s="29"/>
      <c r="N231" s="29"/>
      <c r="O231" s="29"/>
      <c r="P231" s="29">
        <f>E231+J231</f>
        <v>0</v>
      </c>
      <c r="Q231" s="58"/>
      <c r="R231" s="58"/>
    </row>
    <row r="232" spans="1:18" s="4" customFormat="1" ht="51.75" customHeight="1">
      <c r="A232" s="16" t="s">
        <v>40</v>
      </c>
      <c r="B232" s="16" t="s">
        <v>23</v>
      </c>
      <c r="C232" s="16" t="s">
        <v>24</v>
      </c>
      <c r="D232" s="63" t="s">
        <v>25</v>
      </c>
      <c r="E232" s="29">
        <f>F232+I232</f>
        <v>0</v>
      </c>
      <c r="F232" s="29"/>
      <c r="G232" s="29"/>
      <c r="H232" s="29"/>
      <c r="I232" s="29"/>
      <c r="J232" s="29">
        <f>L232+O232</f>
        <v>0</v>
      </c>
      <c r="K232" s="29"/>
      <c r="L232" s="29"/>
      <c r="M232" s="29"/>
      <c r="N232" s="29"/>
      <c r="O232" s="29"/>
      <c r="P232" s="29">
        <f>E232+J232</f>
        <v>0</v>
      </c>
      <c r="Q232" s="58"/>
      <c r="R232" s="58"/>
    </row>
    <row r="233" spans="1:18" s="4" customFormat="1" ht="51.75" customHeight="1">
      <c r="A233" s="16" t="s">
        <v>347</v>
      </c>
      <c r="B233" s="16"/>
      <c r="C233" s="16"/>
      <c r="D233" s="13" t="s">
        <v>348</v>
      </c>
      <c r="E233" s="29">
        <f t="shared" si="7"/>
        <v>0</v>
      </c>
      <c r="F233" s="29">
        <f>F234</f>
        <v>0</v>
      </c>
      <c r="G233" s="29">
        <f>G234</f>
        <v>0</v>
      </c>
      <c r="H233" s="29">
        <f>H234</f>
        <v>0</v>
      </c>
      <c r="I233" s="29">
        <f>I234</f>
        <v>0</v>
      </c>
      <c r="J233" s="29">
        <f t="shared" si="8"/>
        <v>0</v>
      </c>
      <c r="K233" s="29">
        <f>K234</f>
        <v>0</v>
      </c>
      <c r="L233" s="29">
        <f>L234</f>
        <v>0</v>
      </c>
      <c r="M233" s="29">
        <f>M234</f>
        <v>0</v>
      </c>
      <c r="N233" s="29">
        <f>N234</f>
        <v>0</v>
      </c>
      <c r="O233" s="29">
        <f>O234</f>
        <v>0</v>
      </c>
      <c r="P233" s="29">
        <f t="shared" si="9"/>
        <v>0</v>
      </c>
      <c r="Q233" s="58"/>
      <c r="R233" s="58"/>
    </row>
    <row r="234" spans="1:18" s="4" customFormat="1" ht="51.75" customHeight="1">
      <c r="A234" s="16" t="s">
        <v>349</v>
      </c>
      <c r="B234" s="16"/>
      <c r="C234" s="16"/>
      <c r="D234" s="13" t="s">
        <v>348</v>
      </c>
      <c r="E234" s="29">
        <f t="shared" si="7"/>
        <v>0</v>
      </c>
      <c r="F234" s="29">
        <f>SUM(F235:F236)</f>
        <v>0</v>
      </c>
      <c r="G234" s="29">
        <f>SUM(G235:G236)</f>
        <v>0</v>
      </c>
      <c r="H234" s="29">
        <f>SUM(H235:H236)</f>
        <v>0</v>
      </c>
      <c r="I234" s="29">
        <f>SUM(I235:I236)</f>
        <v>0</v>
      </c>
      <c r="J234" s="29">
        <f t="shared" si="8"/>
        <v>0</v>
      </c>
      <c r="K234" s="29">
        <f>SUM(K235:K236)</f>
        <v>0</v>
      </c>
      <c r="L234" s="29">
        <f>SUM(L235:L236)</f>
        <v>0</v>
      </c>
      <c r="M234" s="29">
        <f>SUM(M235:M236)</f>
        <v>0</v>
      </c>
      <c r="N234" s="29">
        <f>SUM(N235:N236)</f>
        <v>0</v>
      </c>
      <c r="O234" s="29">
        <f>SUM(O235:O236)</f>
        <v>0</v>
      </c>
      <c r="P234" s="29">
        <f t="shared" si="9"/>
        <v>0</v>
      </c>
      <c r="Q234" s="58"/>
      <c r="R234" s="58"/>
    </row>
    <row r="235" spans="1:18" s="4" customFormat="1" ht="42" customHeight="1">
      <c r="A235" s="16" t="s">
        <v>350</v>
      </c>
      <c r="B235" s="16" t="s">
        <v>97</v>
      </c>
      <c r="C235" s="16" t="s">
        <v>302</v>
      </c>
      <c r="D235" s="13" t="s">
        <v>351</v>
      </c>
      <c r="E235" s="29">
        <f t="shared" si="7"/>
        <v>0</v>
      </c>
      <c r="F235" s="29"/>
      <c r="G235" s="29"/>
      <c r="H235" s="29"/>
      <c r="I235" s="29"/>
      <c r="J235" s="29">
        <f t="shared" si="8"/>
        <v>0</v>
      </c>
      <c r="K235" s="29"/>
      <c r="L235" s="29"/>
      <c r="M235" s="29"/>
      <c r="N235" s="29"/>
      <c r="O235" s="29"/>
      <c r="P235" s="29">
        <f t="shared" si="9"/>
        <v>0</v>
      </c>
      <c r="Q235" s="58"/>
      <c r="R235" s="58"/>
    </row>
    <row r="236" spans="1:18" s="4" customFormat="1" ht="42" customHeight="1">
      <c r="A236" s="16" t="s">
        <v>352</v>
      </c>
      <c r="B236" s="16" t="s">
        <v>353</v>
      </c>
      <c r="C236" s="16" t="s">
        <v>354</v>
      </c>
      <c r="D236" s="45" t="s">
        <v>355</v>
      </c>
      <c r="E236" s="29">
        <f t="shared" si="7"/>
        <v>0</v>
      </c>
      <c r="F236" s="29">
        <f>300000-300000</f>
        <v>0</v>
      </c>
      <c r="G236" s="29"/>
      <c r="H236" s="29"/>
      <c r="I236" s="29"/>
      <c r="J236" s="29">
        <f t="shared" si="8"/>
        <v>0</v>
      </c>
      <c r="K236" s="29"/>
      <c r="L236" s="29"/>
      <c r="M236" s="29"/>
      <c r="N236" s="29"/>
      <c r="O236" s="29"/>
      <c r="P236" s="29">
        <f t="shared" si="9"/>
        <v>0</v>
      </c>
      <c r="Q236" s="58"/>
      <c r="R236" s="58"/>
    </row>
    <row r="237" spans="1:18" s="4" customFormat="1" ht="50.25" customHeight="1">
      <c r="A237" s="32" t="s">
        <v>341</v>
      </c>
      <c r="B237" s="32"/>
      <c r="C237" s="32"/>
      <c r="D237" s="33" t="s">
        <v>463</v>
      </c>
      <c r="E237" s="34">
        <f t="shared" si="7"/>
        <v>0</v>
      </c>
      <c r="F237" s="34">
        <f>F238</f>
        <v>0</v>
      </c>
      <c r="G237" s="34">
        <f>G238</f>
        <v>0</v>
      </c>
      <c r="H237" s="34">
        <f>H238</f>
        <v>0</v>
      </c>
      <c r="I237" s="34">
        <f>I238</f>
        <v>0</v>
      </c>
      <c r="J237" s="34">
        <f t="shared" si="8"/>
        <v>11600</v>
      </c>
      <c r="K237" s="34">
        <f>K238</f>
        <v>0</v>
      </c>
      <c r="L237" s="34">
        <f>L238</f>
        <v>11600</v>
      </c>
      <c r="M237" s="34">
        <f>M238</f>
        <v>0</v>
      </c>
      <c r="N237" s="34">
        <f>N238</f>
        <v>0</v>
      </c>
      <c r="O237" s="34">
        <f>O238</f>
        <v>0</v>
      </c>
      <c r="P237" s="34">
        <f t="shared" si="9"/>
        <v>11600</v>
      </c>
      <c r="Q237" s="58"/>
      <c r="R237" s="58"/>
    </row>
    <row r="238" spans="1:18" s="4" customFormat="1" ht="43.5" customHeight="1">
      <c r="A238" s="16" t="s">
        <v>342</v>
      </c>
      <c r="B238" s="16"/>
      <c r="C238" s="16"/>
      <c r="D238" s="13" t="s">
        <v>463</v>
      </c>
      <c r="E238" s="29">
        <f t="shared" si="7"/>
        <v>0</v>
      </c>
      <c r="F238" s="29">
        <f>F239+F240+F241+F243</f>
        <v>0</v>
      </c>
      <c r="G238" s="29">
        <f>G239+G240+G241+G243</f>
        <v>0</v>
      </c>
      <c r="H238" s="29">
        <f>H239+H240+H241+H243</f>
        <v>0</v>
      </c>
      <c r="I238" s="29">
        <f>I239+I240+I241+I243</f>
        <v>0</v>
      </c>
      <c r="J238" s="29">
        <f t="shared" si="8"/>
        <v>11600</v>
      </c>
      <c r="K238" s="29">
        <f>K239+K240+K241+K243</f>
        <v>0</v>
      </c>
      <c r="L238" s="29">
        <f>L239+L240+L241+L243</f>
        <v>11600</v>
      </c>
      <c r="M238" s="29">
        <f>M239+M240+M241+M243</f>
        <v>0</v>
      </c>
      <c r="N238" s="29">
        <f>N239+N240+N241+N243</f>
        <v>0</v>
      </c>
      <c r="O238" s="29">
        <f>O239+O240+O241+O243</f>
        <v>0</v>
      </c>
      <c r="P238" s="29">
        <f t="shared" si="9"/>
        <v>11600</v>
      </c>
      <c r="Q238" s="58"/>
      <c r="R238" s="58"/>
    </row>
    <row r="239" spans="1:18" s="4" customFormat="1" ht="47.25" customHeight="1">
      <c r="A239" s="16" t="s">
        <v>17</v>
      </c>
      <c r="B239" s="16" t="s">
        <v>18</v>
      </c>
      <c r="C239" s="16" t="s">
        <v>19</v>
      </c>
      <c r="D239" s="50" t="s">
        <v>20</v>
      </c>
      <c r="E239" s="29">
        <f t="shared" si="7"/>
        <v>0</v>
      </c>
      <c r="F239" s="29"/>
      <c r="G239" s="29"/>
      <c r="H239" s="29"/>
      <c r="I239" s="29"/>
      <c r="J239" s="29">
        <f t="shared" si="8"/>
        <v>0</v>
      </c>
      <c r="K239" s="29"/>
      <c r="L239" s="29"/>
      <c r="M239" s="29"/>
      <c r="N239" s="29"/>
      <c r="O239" s="29"/>
      <c r="P239" s="29">
        <f t="shared" si="9"/>
        <v>0</v>
      </c>
      <c r="Q239" s="58"/>
      <c r="R239" s="58"/>
    </row>
    <row r="240" spans="1:18" s="4" customFormat="1" ht="44.25" customHeight="1">
      <c r="A240" s="16" t="s">
        <v>343</v>
      </c>
      <c r="B240" s="16" t="s">
        <v>344</v>
      </c>
      <c r="C240" s="16" t="s">
        <v>345</v>
      </c>
      <c r="D240" s="45" t="s">
        <v>346</v>
      </c>
      <c r="E240" s="29">
        <f t="shared" si="7"/>
        <v>0</v>
      </c>
      <c r="F240" s="29"/>
      <c r="G240" s="29"/>
      <c r="H240" s="29"/>
      <c r="I240" s="29"/>
      <c r="J240" s="29">
        <f t="shared" si="8"/>
        <v>11600</v>
      </c>
      <c r="K240" s="29"/>
      <c r="L240" s="29">
        <v>11600</v>
      </c>
      <c r="M240" s="29"/>
      <c r="N240" s="29"/>
      <c r="O240" s="29"/>
      <c r="P240" s="29">
        <f t="shared" si="9"/>
        <v>11600</v>
      </c>
      <c r="Q240" s="58"/>
      <c r="R240" s="58"/>
    </row>
    <row r="241" spans="1:18" s="4" customFormat="1" ht="51" customHeight="1">
      <c r="A241" s="16" t="s">
        <v>49</v>
      </c>
      <c r="B241" s="16" t="s">
        <v>51</v>
      </c>
      <c r="C241" s="16" t="s">
        <v>292</v>
      </c>
      <c r="D241" s="50" t="s">
        <v>52</v>
      </c>
      <c r="E241" s="29">
        <f t="shared" si="7"/>
        <v>0</v>
      </c>
      <c r="F241" s="29"/>
      <c r="G241" s="29"/>
      <c r="H241" s="29"/>
      <c r="I241" s="29"/>
      <c r="J241" s="29">
        <f t="shared" si="8"/>
        <v>0</v>
      </c>
      <c r="K241" s="29"/>
      <c r="L241" s="29"/>
      <c r="M241" s="29"/>
      <c r="N241" s="29"/>
      <c r="O241" s="29"/>
      <c r="P241" s="29">
        <f t="shared" si="9"/>
        <v>0</v>
      </c>
      <c r="Q241" s="58"/>
      <c r="R241" s="58"/>
    </row>
    <row r="242" spans="1:18" s="4" customFormat="1" ht="90.75" customHeight="1">
      <c r="A242" s="16"/>
      <c r="B242" s="16"/>
      <c r="C242" s="16"/>
      <c r="D242" s="3" t="s">
        <v>396</v>
      </c>
      <c r="E242" s="29">
        <f t="shared" si="7"/>
        <v>0</v>
      </c>
      <c r="F242" s="29"/>
      <c r="G242" s="29"/>
      <c r="H242" s="29"/>
      <c r="I242" s="29"/>
      <c r="J242" s="29">
        <f t="shared" si="8"/>
        <v>0</v>
      </c>
      <c r="K242" s="29"/>
      <c r="L242" s="29"/>
      <c r="M242" s="29"/>
      <c r="N242" s="29"/>
      <c r="O242" s="29"/>
      <c r="P242" s="29">
        <f t="shared" si="9"/>
        <v>0</v>
      </c>
      <c r="Q242" s="58"/>
      <c r="R242" s="58"/>
    </row>
    <row r="243" spans="1:18" s="4" customFormat="1" ht="44.25" customHeight="1">
      <c r="A243" s="15" t="s">
        <v>383</v>
      </c>
      <c r="B243" s="15" t="s">
        <v>284</v>
      </c>
      <c r="C243" s="15" t="s">
        <v>285</v>
      </c>
      <c r="D243" s="46" t="s">
        <v>286</v>
      </c>
      <c r="E243" s="28">
        <f t="shared" si="7"/>
        <v>0</v>
      </c>
      <c r="F243" s="28"/>
      <c r="G243" s="28"/>
      <c r="H243" s="28"/>
      <c r="I243" s="28"/>
      <c r="J243" s="28">
        <f t="shared" si="8"/>
        <v>0</v>
      </c>
      <c r="K243" s="28"/>
      <c r="L243" s="28"/>
      <c r="M243" s="28"/>
      <c r="N243" s="28"/>
      <c r="O243" s="28"/>
      <c r="P243" s="28">
        <f t="shared" si="9"/>
        <v>0</v>
      </c>
      <c r="Q243" s="58"/>
      <c r="R243" s="58"/>
    </row>
    <row r="244" spans="1:18" s="4" customFormat="1" ht="56.25" customHeight="1">
      <c r="A244" s="16" t="s">
        <v>562</v>
      </c>
      <c r="B244" s="16"/>
      <c r="C244" s="16"/>
      <c r="D244" s="45" t="s">
        <v>567</v>
      </c>
      <c r="E244" s="28">
        <f t="shared" si="7"/>
        <v>0</v>
      </c>
      <c r="F244" s="29">
        <f>F245</f>
        <v>0</v>
      </c>
      <c r="G244" s="29">
        <f>G245</f>
        <v>0</v>
      </c>
      <c r="H244" s="29">
        <f>H245</f>
        <v>0</v>
      </c>
      <c r="I244" s="29">
        <f>I245</f>
        <v>0</v>
      </c>
      <c r="J244" s="28">
        <f t="shared" si="8"/>
        <v>0</v>
      </c>
      <c r="K244" s="29">
        <f>K245</f>
        <v>0</v>
      </c>
      <c r="L244" s="29">
        <f>L245</f>
        <v>0</v>
      </c>
      <c r="M244" s="29">
        <f>M245</f>
        <v>0</v>
      </c>
      <c r="N244" s="29">
        <f>N245</f>
        <v>0</v>
      </c>
      <c r="O244" s="29">
        <f>O245</f>
        <v>0</v>
      </c>
      <c r="P244" s="28">
        <f t="shared" si="9"/>
        <v>0</v>
      </c>
      <c r="Q244" s="58"/>
      <c r="R244" s="58"/>
    </row>
    <row r="245" spans="1:18" s="4" customFormat="1" ht="56.25" customHeight="1">
      <c r="A245" s="16" t="s">
        <v>563</v>
      </c>
      <c r="B245" s="16"/>
      <c r="C245" s="16"/>
      <c r="D245" s="45" t="s">
        <v>567</v>
      </c>
      <c r="E245" s="29">
        <f t="shared" si="7"/>
        <v>0</v>
      </c>
      <c r="F245" s="29">
        <f>SUM(F246)</f>
        <v>0</v>
      </c>
      <c r="G245" s="29">
        <f>SUM(G246)</f>
        <v>0</v>
      </c>
      <c r="H245" s="29">
        <f>SUM(H246)</f>
        <v>0</v>
      </c>
      <c r="I245" s="29">
        <f>SUM(I246)</f>
        <v>0</v>
      </c>
      <c r="J245" s="29">
        <f t="shared" si="8"/>
        <v>0</v>
      </c>
      <c r="K245" s="29">
        <f>SUM(K246)</f>
        <v>0</v>
      </c>
      <c r="L245" s="29">
        <f>SUM(L246)</f>
        <v>0</v>
      </c>
      <c r="M245" s="29">
        <f>SUM(M246)</f>
        <v>0</v>
      </c>
      <c r="N245" s="29">
        <f>SUM(N246)</f>
        <v>0</v>
      </c>
      <c r="O245" s="29">
        <f>SUM(O246)</f>
        <v>0</v>
      </c>
      <c r="P245" s="29">
        <f t="shared" si="9"/>
        <v>0</v>
      </c>
      <c r="Q245" s="58"/>
      <c r="R245" s="58"/>
    </row>
    <row r="246" spans="1:18" s="4" customFormat="1" ht="51" customHeight="1">
      <c r="A246" s="15" t="s">
        <v>564</v>
      </c>
      <c r="B246" s="15" t="s">
        <v>565</v>
      </c>
      <c r="C246" s="15" t="s">
        <v>292</v>
      </c>
      <c r="D246" s="55" t="s">
        <v>566</v>
      </c>
      <c r="E246" s="28">
        <f t="shared" si="7"/>
        <v>0</v>
      </c>
      <c r="F246" s="28"/>
      <c r="G246" s="28"/>
      <c r="H246" s="28"/>
      <c r="I246" s="28"/>
      <c r="J246" s="28">
        <f t="shared" si="8"/>
        <v>0</v>
      </c>
      <c r="K246" s="28"/>
      <c r="L246" s="28"/>
      <c r="M246" s="28"/>
      <c r="N246" s="28"/>
      <c r="O246" s="28"/>
      <c r="P246" s="28">
        <f t="shared" si="9"/>
        <v>0</v>
      </c>
      <c r="Q246" s="58"/>
      <c r="R246" s="58"/>
    </row>
    <row r="247" spans="1:18" s="4" customFormat="1" ht="51" customHeight="1">
      <c r="A247" s="16" t="s">
        <v>33</v>
      </c>
      <c r="B247" s="16"/>
      <c r="C247" s="16"/>
      <c r="D247" s="64" t="s">
        <v>39</v>
      </c>
      <c r="E247" s="29">
        <f>F247+I247</f>
        <v>0</v>
      </c>
      <c r="F247" s="29">
        <f>F248</f>
        <v>0</v>
      </c>
      <c r="G247" s="29">
        <f>G248</f>
        <v>0</v>
      </c>
      <c r="H247" s="29">
        <f>H248</f>
        <v>0</v>
      </c>
      <c r="I247" s="29">
        <f>I248</f>
        <v>0</v>
      </c>
      <c r="J247" s="29">
        <f>L247+O247</f>
        <v>0</v>
      </c>
      <c r="K247" s="29">
        <f>K248</f>
        <v>0</v>
      </c>
      <c r="L247" s="29">
        <f>L248</f>
        <v>0</v>
      </c>
      <c r="M247" s="29">
        <f>M248</f>
        <v>0</v>
      </c>
      <c r="N247" s="29">
        <f>N248</f>
        <v>0</v>
      </c>
      <c r="O247" s="29">
        <f>O248</f>
        <v>0</v>
      </c>
      <c r="P247" s="29">
        <f>E247+J247</f>
        <v>0</v>
      </c>
      <c r="Q247" s="58"/>
      <c r="R247" s="58"/>
    </row>
    <row r="248" spans="1:18" s="4" customFormat="1" ht="51" customHeight="1">
      <c r="A248" s="16" t="s">
        <v>34</v>
      </c>
      <c r="B248" s="16"/>
      <c r="C248" s="16"/>
      <c r="D248" s="64" t="s">
        <v>39</v>
      </c>
      <c r="E248" s="29">
        <f>F248+I248</f>
        <v>0</v>
      </c>
      <c r="F248" s="29">
        <f>SUM(F249:F250)</f>
        <v>0</v>
      </c>
      <c r="G248" s="29">
        <f>SUM(G249:G250)</f>
        <v>0</v>
      </c>
      <c r="H248" s="29">
        <f>SUM(H249:H250)</f>
        <v>0</v>
      </c>
      <c r="I248" s="29">
        <f>SUM(I249:I250)</f>
        <v>0</v>
      </c>
      <c r="J248" s="29">
        <f>L248+O248</f>
        <v>0</v>
      </c>
      <c r="K248" s="29">
        <f>SUM(K249:K250)</f>
        <v>0</v>
      </c>
      <c r="L248" s="29">
        <f>SUM(L249:L250)</f>
        <v>0</v>
      </c>
      <c r="M248" s="29">
        <f>SUM(M249:M250)</f>
        <v>0</v>
      </c>
      <c r="N248" s="29">
        <f>SUM(N249:N250)</f>
        <v>0</v>
      </c>
      <c r="O248" s="29">
        <f>SUM(O249:O250)</f>
        <v>0</v>
      </c>
      <c r="P248" s="29">
        <f>E248+J248</f>
        <v>0</v>
      </c>
      <c r="Q248" s="58"/>
      <c r="R248" s="58"/>
    </row>
    <row r="249" spans="1:18" s="4" customFormat="1" ht="51" customHeight="1">
      <c r="A249" s="16" t="s">
        <v>35</v>
      </c>
      <c r="B249" s="16" t="s">
        <v>393</v>
      </c>
      <c r="C249" s="16" t="s">
        <v>371</v>
      </c>
      <c r="D249" s="64" t="s">
        <v>394</v>
      </c>
      <c r="E249" s="29">
        <f>F249+I249</f>
        <v>0</v>
      </c>
      <c r="F249" s="29"/>
      <c r="G249" s="29"/>
      <c r="H249" s="29"/>
      <c r="I249" s="29"/>
      <c r="J249" s="29">
        <f>L249+O249</f>
        <v>0</v>
      </c>
      <c r="K249" s="29"/>
      <c r="L249" s="29"/>
      <c r="M249" s="29"/>
      <c r="N249" s="29"/>
      <c r="O249" s="29"/>
      <c r="P249" s="29">
        <f>E249+J249</f>
        <v>0</v>
      </c>
      <c r="Q249" s="58"/>
      <c r="R249" s="58"/>
    </row>
    <row r="250" spans="1:18" s="4" customFormat="1" ht="51" customHeight="1">
      <c r="A250" s="16" t="s">
        <v>36</v>
      </c>
      <c r="B250" s="16" t="s">
        <v>37</v>
      </c>
      <c r="C250" s="16" t="s">
        <v>371</v>
      </c>
      <c r="D250" s="64" t="s">
        <v>38</v>
      </c>
      <c r="E250" s="29">
        <f>F250+I250</f>
        <v>0</v>
      </c>
      <c r="F250" s="29"/>
      <c r="G250" s="29"/>
      <c r="H250" s="29"/>
      <c r="I250" s="29"/>
      <c r="J250" s="29">
        <f>L250+O250</f>
        <v>0</v>
      </c>
      <c r="K250" s="29"/>
      <c r="L250" s="29"/>
      <c r="M250" s="29"/>
      <c r="N250" s="29"/>
      <c r="O250" s="29"/>
      <c r="P250" s="29">
        <f>E250+J250</f>
        <v>0</v>
      </c>
      <c r="Q250" s="58"/>
      <c r="R250" s="58"/>
    </row>
    <row r="251" spans="1:43" s="7" customFormat="1" ht="49.5" customHeight="1">
      <c r="A251" s="5" t="s">
        <v>273</v>
      </c>
      <c r="B251" s="5"/>
      <c r="C251" s="5"/>
      <c r="D251" s="3" t="s">
        <v>274</v>
      </c>
      <c r="E251" s="29">
        <f t="shared" si="7"/>
        <v>0</v>
      </c>
      <c r="F251" s="26">
        <f>F252</f>
        <v>0</v>
      </c>
      <c r="G251" s="26">
        <f>G252</f>
        <v>0</v>
      </c>
      <c r="H251" s="26">
        <f>H252</f>
        <v>0</v>
      </c>
      <c r="I251" s="26">
        <f>I252</f>
        <v>0</v>
      </c>
      <c r="J251" s="29">
        <f t="shared" si="8"/>
        <v>0</v>
      </c>
      <c r="K251" s="26">
        <f>K252</f>
        <v>0</v>
      </c>
      <c r="L251" s="26">
        <f>L252</f>
        <v>0</v>
      </c>
      <c r="M251" s="26">
        <f>M252</f>
        <v>0</v>
      </c>
      <c r="N251" s="26">
        <f>N252</f>
        <v>0</v>
      </c>
      <c r="O251" s="26">
        <f>O252</f>
        <v>0</v>
      </c>
      <c r="P251" s="29">
        <f t="shared" si="9"/>
        <v>0</v>
      </c>
      <c r="Q251" s="58"/>
      <c r="R251" s="58"/>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row>
    <row r="252" spans="1:43" s="2" customFormat="1" ht="54" customHeight="1">
      <c r="A252" s="5" t="s">
        <v>275</v>
      </c>
      <c r="B252" s="5"/>
      <c r="C252" s="5"/>
      <c r="D252" s="3" t="s">
        <v>274</v>
      </c>
      <c r="E252" s="29">
        <f t="shared" si="7"/>
        <v>0</v>
      </c>
      <c r="F252" s="26">
        <f>SUM(F253:F254)</f>
        <v>0</v>
      </c>
      <c r="G252" s="26">
        <f>SUM(G253:G254)</f>
        <v>0</v>
      </c>
      <c r="H252" s="26">
        <f>SUM(H253:H254)</f>
        <v>0</v>
      </c>
      <c r="I252" s="26">
        <f>SUM(I253:I254)</f>
        <v>0</v>
      </c>
      <c r="J252" s="29">
        <f t="shared" si="8"/>
        <v>0</v>
      </c>
      <c r="K252" s="26">
        <f>SUM(K253:K254)</f>
        <v>0</v>
      </c>
      <c r="L252" s="26">
        <f>SUM(L253:L254)</f>
        <v>0</v>
      </c>
      <c r="M252" s="26">
        <f>SUM(M253:M254)</f>
        <v>0</v>
      </c>
      <c r="N252" s="26">
        <f>SUM(N253:N254)</f>
        <v>0</v>
      </c>
      <c r="O252" s="26">
        <f>SUM(O253:O254)</f>
        <v>0</v>
      </c>
      <c r="P252" s="29">
        <f t="shared" si="9"/>
        <v>0</v>
      </c>
      <c r="Q252" s="58"/>
      <c r="R252" s="58"/>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row>
    <row r="253" spans="1:43" s="2" customFormat="1" ht="65.25" customHeight="1">
      <c r="A253" s="16" t="s">
        <v>276</v>
      </c>
      <c r="B253" s="16" t="s">
        <v>93</v>
      </c>
      <c r="C253" s="16" t="s">
        <v>94</v>
      </c>
      <c r="D253" s="13" t="s">
        <v>95</v>
      </c>
      <c r="E253" s="29">
        <f t="shared" si="7"/>
        <v>0</v>
      </c>
      <c r="F253" s="29"/>
      <c r="G253" s="29"/>
      <c r="H253" s="29"/>
      <c r="I253" s="29"/>
      <c r="J253" s="29">
        <f t="shared" si="8"/>
        <v>0</v>
      </c>
      <c r="K253" s="29"/>
      <c r="L253" s="29"/>
      <c r="M253" s="29"/>
      <c r="N253" s="29"/>
      <c r="O253" s="29"/>
      <c r="P253" s="29">
        <f t="shared" si="9"/>
        <v>0</v>
      </c>
      <c r="Q253" s="58"/>
      <c r="R253" s="58"/>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row>
    <row r="254" spans="1:43" s="2" customFormat="1" ht="49.5" customHeight="1">
      <c r="A254" s="16" t="s">
        <v>362</v>
      </c>
      <c r="B254" s="16" t="s">
        <v>363</v>
      </c>
      <c r="C254" s="16" t="s">
        <v>364</v>
      </c>
      <c r="D254" s="13" t="s">
        <v>365</v>
      </c>
      <c r="E254" s="29">
        <f t="shared" si="7"/>
        <v>0</v>
      </c>
      <c r="F254" s="29"/>
      <c r="G254" s="29"/>
      <c r="H254" s="29"/>
      <c r="I254" s="29"/>
      <c r="J254" s="29">
        <f t="shared" si="8"/>
        <v>0</v>
      </c>
      <c r="K254" s="29"/>
      <c r="L254" s="29"/>
      <c r="M254" s="29"/>
      <c r="N254" s="29"/>
      <c r="O254" s="29"/>
      <c r="P254" s="29">
        <f t="shared" si="9"/>
        <v>0</v>
      </c>
      <c r="Q254" s="58"/>
      <c r="R254" s="58"/>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row>
    <row r="255" spans="1:43" s="2" customFormat="1" ht="49.5" customHeight="1">
      <c r="A255" s="16" t="s">
        <v>464</v>
      </c>
      <c r="B255" s="16"/>
      <c r="C255" s="16"/>
      <c r="D255" s="13" t="s">
        <v>470</v>
      </c>
      <c r="E255" s="29">
        <f t="shared" si="7"/>
        <v>0</v>
      </c>
      <c r="F255" s="29">
        <f>F256</f>
        <v>0</v>
      </c>
      <c r="G255" s="29">
        <f>G256</f>
        <v>0</v>
      </c>
      <c r="H255" s="29">
        <f>H256</f>
        <v>0</v>
      </c>
      <c r="I255" s="29">
        <f>I256</f>
        <v>0</v>
      </c>
      <c r="J255" s="29">
        <f t="shared" si="8"/>
        <v>1884000</v>
      </c>
      <c r="K255" s="29">
        <f>K256</f>
        <v>0</v>
      </c>
      <c r="L255" s="29">
        <f>L256</f>
        <v>350000</v>
      </c>
      <c r="M255" s="29">
        <f>M256</f>
        <v>0</v>
      </c>
      <c r="N255" s="29">
        <f>N256</f>
        <v>0</v>
      </c>
      <c r="O255" s="29">
        <f>O256</f>
        <v>1534000</v>
      </c>
      <c r="P255" s="29">
        <f t="shared" si="9"/>
        <v>1884000</v>
      </c>
      <c r="Q255" s="58"/>
      <c r="R255" s="58"/>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row>
    <row r="256" spans="1:43" s="2" customFormat="1" ht="49.5" customHeight="1">
      <c r="A256" s="16" t="s">
        <v>465</v>
      </c>
      <c r="B256" s="16"/>
      <c r="C256" s="16"/>
      <c r="D256" s="13" t="s">
        <v>470</v>
      </c>
      <c r="E256" s="29">
        <f t="shared" si="7"/>
        <v>0</v>
      </c>
      <c r="F256" s="29">
        <f>SUM(F257:F259)</f>
        <v>0</v>
      </c>
      <c r="G256" s="29">
        <f>SUM(G257:G259)</f>
        <v>0</v>
      </c>
      <c r="H256" s="29">
        <f>SUM(H257:H259)</f>
        <v>0</v>
      </c>
      <c r="I256" s="29">
        <f>SUM(I257:I259)</f>
        <v>0</v>
      </c>
      <c r="J256" s="29">
        <f t="shared" si="8"/>
        <v>1884000</v>
      </c>
      <c r="K256" s="29">
        <f>SUM(K257:K259)</f>
        <v>0</v>
      </c>
      <c r="L256" s="29">
        <f>SUM(L257:L259)</f>
        <v>350000</v>
      </c>
      <c r="M256" s="29">
        <f>SUM(M257:M259)</f>
        <v>0</v>
      </c>
      <c r="N256" s="29">
        <f>SUM(N257:N259)</f>
        <v>0</v>
      </c>
      <c r="O256" s="29">
        <f>SUM(O257:O259)</f>
        <v>1534000</v>
      </c>
      <c r="P256" s="29">
        <f t="shared" si="9"/>
        <v>1884000</v>
      </c>
      <c r="Q256" s="58"/>
      <c r="R256" s="58"/>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row>
    <row r="257" spans="1:43" s="2" customFormat="1" ht="49.5" customHeight="1">
      <c r="A257" s="16" t="s">
        <v>543</v>
      </c>
      <c r="B257" s="16" t="s">
        <v>284</v>
      </c>
      <c r="C257" s="16" t="s">
        <v>285</v>
      </c>
      <c r="D257" s="52" t="s">
        <v>286</v>
      </c>
      <c r="E257" s="29">
        <f t="shared" si="7"/>
        <v>0</v>
      </c>
      <c r="F257" s="29"/>
      <c r="G257" s="29"/>
      <c r="H257" s="29"/>
      <c r="I257" s="29"/>
      <c r="J257" s="29">
        <f t="shared" si="8"/>
        <v>1034000</v>
      </c>
      <c r="K257" s="29"/>
      <c r="L257" s="29"/>
      <c r="M257" s="29"/>
      <c r="N257" s="29"/>
      <c r="O257" s="29">
        <f>1064000-30000</f>
        <v>1034000</v>
      </c>
      <c r="P257" s="29">
        <f t="shared" si="9"/>
        <v>1034000</v>
      </c>
      <c r="Q257" s="58"/>
      <c r="R257" s="58"/>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row>
    <row r="258" spans="1:43" s="2" customFormat="1" ht="26.25" customHeight="1">
      <c r="A258" s="16" t="s">
        <v>466</v>
      </c>
      <c r="B258" s="16" t="s">
        <v>467</v>
      </c>
      <c r="C258" s="16" t="s">
        <v>469</v>
      </c>
      <c r="D258" s="49" t="s">
        <v>468</v>
      </c>
      <c r="E258" s="29">
        <f t="shared" si="7"/>
        <v>0</v>
      </c>
      <c r="F258" s="29"/>
      <c r="G258" s="29"/>
      <c r="H258" s="29"/>
      <c r="I258" s="29"/>
      <c r="J258" s="29">
        <f t="shared" si="8"/>
        <v>0</v>
      </c>
      <c r="K258" s="29"/>
      <c r="L258" s="29"/>
      <c r="M258" s="29"/>
      <c r="N258" s="29"/>
      <c r="O258" s="29">
        <f>1400000-1400000</f>
        <v>0</v>
      </c>
      <c r="P258" s="29">
        <f t="shared" si="9"/>
        <v>0</v>
      </c>
      <c r="Q258" s="58"/>
      <c r="R258" s="58"/>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row>
    <row r="259" spans="1:43" s="2" customFormat="1" ht="38.25" customHeight="1">
      <c r="A259" s="16" t="s">
        <v>568</v>
      </c>
      <c r="B259" s="16" t="s">
        <v>569</v>
      </c>
      <c r="C259" s="16" t="s">
        <v>570</v>
      </c>
      <c r="D259" s="56" t="s">
        <v>571</v>
      </c>
      <c r="E259" s="29">
        <f t="shared" si="7"/>
        <v>0</v>
      </c>
      <c r="F259" s="29"/>
      <c r="G259" s="29"/>
      <c r="H259" s="29"/>
      <c r="I259" s="29"/>
      <c r="J259" s="29">
        <f t="shared" si="8"/>
        <v>850000</v>
      </c>
      <c r="K259" s="29"/>
      <c r="L259" s="29">
        <v>350000</v>
      </c>
      <c r="M259" s="29"/>
      <c r="N259" s="29"/>
      <c r="O259" s="29">
        <v>500000</v>
      </c>
      <c r="P259" s="29">
        <f t="shared" si="9"/>
        <v>850000</v>
      </c>
      <c r="Q259" s="58"/>
      <c r="R259" s="58"/>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row>
    <row r="260" spans="1:43" s="2" customFormat="1" ht="49.5" customHeight="1">
      <c r="A260" s="16" t="s">
        <v>460</v>
      </c>
      <c r="B260" s="16"/>
      <c r="C260" s="16"/>
      <c r="D260" s="13" t="s">
        <v>461</v>
      </c>
      <c r="E260" s="29">
        <f t="shared" si="7"/>
        <v>0</v>
      </c>
      <c r="F260" s="26">
        <f>F261</f>
        <v>0</v>
      </c>
      <c r="G260" s="26">
        <f>G261</f>
        <v>0</v>
      </c>
      <c r="H260" s="26">
        <f>H261</f>
        <v>0</v>
      </c>
      <c r="I260" s="26">
        <f>I261</f>
        <v>0</v>
      </c>
      <c r="J260" s="29">
        <f t="shared" si="8"/>
        <v>0</v>
      </c>
      <c r="K260" s="26">
        <f>K261</f>
        <v>0</v>
      </c>
      <c r="L260" s="26">
        <f>L261</f>
        <v>0</v>
      </c>
      <c r="M260" s="26">
        <f>M261</f>
        <v>0</v>
      </c>
      <c r="N260" s="26">
        <f>N261</f>
        <v>0</v>
      </c>
      <c r="O260" s="26">
        <f>O261</f>
        <v>0</v>
      </c>
      <c r="P260" s="29">
        <f t="shared" si="9"/>
        <v>0</v>
      </c>
      <c r="Q260" s="58"/>
      <c r="R260" s="58"/>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row>
    <row r="261" spans="1:43" s="2" customFormat="1" ht="49.5" customHeight="1">
      <c r="A261" s="16" t="s">
        <v>462</v>
      </c>
      <c r="B261" s="16"/>
      <c r="C261" s="16"/>
      <c r="D261" s="13" t="s">
        <v>461</v>
      </c>
      <c r="E261" s="29">
        <f t="shared" si="7"/>
        <v>0</v>
      </c>
      <c r="F261" s="29">
        <f>SUM(F262)</f>
        <v>0</v>
      </c>
      <c r="G261" s="29">
        <f>SUM(G262)</f>
        <v>0</v>
      </c>
      <c r="H261" s="29">
        <f>SUM(H262)</f>
        <v>0</v>
      </c>
      <c r="I261" s="29">
        <f>SUM(I262)</f>
        <v>0</v>
      </c>
      <c r="J261" s="29">
        <f t="shared" si="8"/>
        <v>0</v>
      </c>
      <c r="K261" s="29">
        <f>SUM(K262)</f>
        <v>0</v>
      </c>
      <c r="L261" s="29">
        <f>SUM(L262)</f>
        <v>0</v>
      </c>
      <c r="M261" s="29">
        <f>SUM(M262)</f>
        <v>0</v>
      </c>
      <c r="N261" s="29">
        <f>SUM(N262)</f>
        <v>0</v>
      </c>
      <c r="O261" s="29">
        <f>SUM(O262)</f>
        <v>0</v>
      </c>
      <c r="P261" s="29">
        <f t="shared" si="9"/>
        <v>0</v>
      </c>
      <c r="Q261" s="58"/>
      <c r="R261" s="58"/>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row>
    <row r="262" spans="1:43" s="2" customFormat="1" ht="49.5" customHeight="1">
      <c r="A262" s="16" t="s">
        <v>548</v>
      </c>
      <c r="B262" s="16" t="s">
        <v>549</v>
      </c>
      <c r="C262" s="16" t="s">
        <v>550</v>
      </c>
      <c r="D262" s="50" t="s">
        <v>551</v>
      </c>
      <c r="E262" s="29">
        <f t="shared" si="7"/>
        <v>0</v>
      </c>
      <c r="F262" s="29">
        <f>3300517-3300517</f>
        <v>0</v>
      </c>
      <c r="G262" s="29"/>
      <c r="H262" s="29"/>
      <c r="I262" s="29"/>
      <c r="J262" s="29">
        <f t="shared" si="8"/>
        <v>0</v>
      </c>
      <c r="K262" s="29">
        <f>400000-400000</f>
        <v>0</v>
      </c>
      <c r="L262" s="29"/>
      <c r="M262" s="29"/>
      <c r="N262" s="29"/>
      <c r="O262" s="29">
        <f>400000-400000</f>
        <v>0</v>
      </c>
      <c r="P262" s="29">
        <f t="shared" si="9"/>
        <v>0</v>
      </c>
      <c r="Q262" s="58"/>
      <c r="R262" s="58"/>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row>
    <row r="263" spans="1:43" s="2" customFormat="1" ht="48" customHeight="1">
      <c r="A263" s="5" t="s">
        <v>324</v>
      </c>
      <c r="B263" s="5"/>
      <c r="C263" s="5"/>
      <c r="D263" s="3" t="s">
        <v>327</v>
      </c>
      <c r="E263" s="29">
        <f t="shared" si="7"/>
        <v>0</v>
      </c>
      <c r="F263" s="26">
        <f>F264</f>
        <v>0</v>
      </c>
      <c r="G263" s="26">
        <f>G264</f>
        <v>0</v>
      </c>
      <c r="H263" s="26">
        <f>H264</f>
        <v>0</v>
      </c>
      <c r="I263" s="26">
        <f>I264</f>
        <v>0</v>
      </c>
      <c r="J263" s="29">
        <f t="shared" si="8"/>
        <v>0</v>
      </c>
      <c r="K263" s="26">
        <f>K264</f>
        <v>0</v>
      </c>
      <c r="L263" s="26">
        <f>L264</f>
        <v>0</v>
      </c>
      <c r="M263" s="26">
        <f>M264</f>
        <v>0</v>
      </c>
      <c r="N263" s="26">
        <f>N264</f>
        <v>0</v>
      </c>
      <c r="O263" s="26">
        <f>O264</f>
        <v>0</v>
      </c>
      <c r="P263" s="29">
        <f t="shared" si="9"/>
        <v>0</v>
      </c>
      <c r="Q263" s="58"/>
      <c r="R263" s="58"/>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row>
    <row r="264" spans="1:43" s="2" customFormat="1" ht="51.75" customHeight="1">
      <c r="A264" s="5" t="s">
        <v>325</v>
      </c>
      <c r="B264" s="5"/>
      <c r="C264" s="5"/>
      <c r="D264" s="3" t="s">
        <v>327</v>
      </c>
      <c r="E264" s="29">
        <f t="shared" si="7"/>
        <v>0</v>
      </c>
      <c r="F264" s="26">
        <f>SUM(F265:F267)</f>
        <v>0</v>
      </c>
      <c r="G264" s="26">
        <f>SUM(G265:G267)</f>
        <v>0</v>
      </c>
      <c r="H264" s="26">
        <f>SUM(H265:H267)</f>
        <v>0</v>
      </c>
      <c r="I264" s="26">
        <f>SUM(I265:I267)</f>
        <v>0</v>
      </c>
      <c r="J264" s="29">
        <f t="shared" si="8"/>
        <v>0</v>
      </c>
      <c r="K264" s="26">
        <f>SUM(K265:K267)</f>
        <v>0</v>
      </c>
      <c r="L264" s="26">
        <f>SUM(L265:L267)</f>
        <v>0</v>
      </c>
      <c r="M264" s="26">
        <f>SUM(M265:M267)</f>
        <v>0</v>
      </c>
      <c r="N264" s="26">
        <f>SUM(N265:N267)</f>
        <v>0</v>
      </c>
      <c r="O264" s="26">
        <f>SUM(O265:O267)</f>
        <v>0</v>
      </c>
      <c r="P264" s="29">
        <f t="shared" si="9"/>
        <v>0</v>
      </c>
      <c r="Q264" s="58"/>
      <c r="R264" s="58"/>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row>
    <row r="265" spans="1:43" s="2" customFormat="1" ht="63" customHeight="1">
      <c r="A265" s="5" t="s">
        <v>404</v>
      </c>
      <c r="B265" s="5" t="s">
        <v>405</v>
      </c>
      <c r="C265" s="5" t="s">
        <v>281</v>
      </c>
      <c r="D265" s="44" t="s">
        <v>406</v>
      </c>
      <c r="E265" s="29">
        <f t="shared" si="7"/>
        <v>0</v>
      </c>
      <c r="F265" s="26"/>
      <c r="G265" s="26"/>
      <c r="H265" s="26"/>
      <c r="I265" s="26"/>
      <c r="J265" s="29">
        <f t="shared" si="8"/>
        <v>0</v>
      </c>
      <c r="K265" s="26"/>
      <c r="L265" s="26"/>
      <c r="M265" s="26"/>
      <c r="N265" s="26"/>
      <c r="O265" s="26"/>
      <c r="P265" s="29">
        <f t="shared" si="9"/>
        <v>0</v>
      </c>
      <c r="Q265" s="58"/>
      <c r="R265" s="58"/>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row>
    <row r="266" spans="1:43" s="2" customFormat="1" ht="75" customHeight="1">
      <c r="A266" s="16" t="s">
        <v>326</v>
      </c>
      <c r="B266" s="16" t="s">
        <v>280</v>
      </c>
      <c r="C266" s="16" t="s">
        <v>281</v>
      </c>
      <c r="D266" s="13" t="s">
        <v>282</v>
      </c>
      <c r="E266" s="29">
        <f t="shared" si="7"/>
        <v>0</v>
      </c>
      <c r="F266" s="29"/>
      <c r="G266" s="29"/>
      <c r="H266" s="29"/>
      <c r="I266" s="29"/>
      <c r="J266" s="29">
        <f t="shared" si="8"/>
        <v>0</v>
      </c>
      <c r="K266" s="29"/>
      <c r="L266" s="29"/>
      <c r="M266" s="29"/>
      <c r="N266" s="29"/>
      <c r="O266" s="29"/>
      <c r="P266" s="29">
        <f t="shared" si="9"/>
        <v>0</v>
      </c>
      <c r="Q266" s="58"/>
      <c r="R266" s="58"/>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row>
    <row r="267" spans="1:43" s="2" customFormat="1" ht="142.5" customHeight="1">
      <c r="A267" s="16" t="s">
        <v>332</v>
      </c>
      <c r="B267" s="16" t="s">
        <v>333</v>
      </c>
      <c r="C267" s="16" t="s">
        <v>281</v>
      </c>
      <c r="D267" s="45" t="s">
        <v>334</v>
      </c>
      <c r="E267" s="29">
        <f t="shared" si="7"/>
        <v>0</v>
      </c>
      <c r="F267" s="29"/>
      <c r="G267" s="29"/>
      <c r="H267" s="29"/>
      <c r="I267" s="29"/>
      <c r="J267" s="29">
        <f t="shared" si="8"/>
        <v>0</v>
      </c>
      <c r="K267" s="29"/>
      <c r="L267" s="29"/>
      <c r="M267" s="29"/>
      <c r="N267" s="29"/>
      <c r="O267" s="29"/>
      <c r="P267" s="29">
        <f t="shared" si="9"/>
        <v>0</v>
      </c>
      <c r="Q267" s="58"/>
      <c r="R267" s="58"/>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row>
    <row r="268" spans="1:43" s="7" customFormat="1" ht="65.25" customHeight="1">
      <c r="A268" s="5" t="s">
        <v>294</v>
      </c>
      <c r="B268" s="5"/>
      <c r="C268" s="5"/>
      <c r="D268" s="3" t="s">
        <v>295</v>
      </c>
      <c r="E268" s="29">
        <f>E269</f>
        <v>208179200</v>
      </c>
      <c r="F268" s="26">
        <f aca="true" t="shared" si="11" ref="F268:P268">F269</f>
        <v>173179200</v>
      </c>
      <c r="G268" s="26">
        <f t="shared" si="11"/>
        <v>0</v>
      </c>
      <c r="H268" s="26">
        <f t="shared" si="11"/>
        <v>0</v>
      </c>
      <c r="I268" s="26">
        <f t="shared" si="11"/>
        <v>0</v>
      </c>
      <c r="J268" s="29">
        <f t="shared" si="11"/>
        <v>146068681</v>
      </c>
      <c r="K268" s="26">
        <f t="shared" si="11"/>
        <v>0</v>
      </c>
      <c r="L268" s="26">
        <f t="shared" si="11"/>
        <v>51063881</v>
      </c>
      <c r="M268" s="26">
        <f t="shared" si="11"/>
        <v>0</v>
      </c>
      <c r="N268" s="26">
        <f t="shared" si="11"/>
        <v>0</v>
      </c>
      <c r="O268" s="26">
        <f t="shared" si="11"/>
        <v>95004800</v>
      </c>
      <c r="P268" s="29">
        <f t="shared" si="11"/>
        <v>354247881</v>
      </c>
      <c r="Q268" s="58"/>
      <c r="R268" s="58"/>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row>
    <row r="269" spans="1:43" s="2" customFormat="1" ht="61.5" customHeight="1">
      <c r="A269" s="5" t="s">
        <v>296</v>
      </c>
      <c r="B269" s="5"/>
      <c r="C269" s="5"/>
      <c r="D269" s="3" t="s">
        <v>295</v>
      </c>
      <c r="E269" s="29">
        <f>E270+E272+E273+E274+E275+E276+E277+E278+E279+E280+E281+E282+E283+E284+E285</f>
        <v>208179200</v>
      </c>
      <c r="F269" s="29">
        <f aca="true" t="shared" si="12" ref="F269:K269">F270+F272+F273+F274+F275+F276+F277+F278+F279+F280+F281+F282+F283+F284+F285</f>
        <v>173179200</v>
      </c>
      <c r="G269" s="29">
        <f t="shared" si="12"/>
        <v>0</v>
      </c>
      <c r="H269" s="29">
        <f t="shared" si="12"/>
        <v>0</v>
      </c>
      <c r="I269" s="29">
        <f t="shared" si="12"/>
        <v>0</v>
      </c>
      <c r="J269" s="29">
        <f t="shared" si="12"/>
        <v>146068681</v>
      </c>
      <c r="K269" s="29">
        <f t="shared" si="12"/>
        <v>0</v>
      </c>
      <c r="L269" s="29">
        <f>L270+L272+L273+L274+L275+L276+L277+L278+L279+L280+L281+L282+L283+L284+L285</f>
        <v>51063881</v>
      </c>
      <c r="M269" s="29">
        <f>M270+M272+M273+M274+M275+M276+M277+M278+M279+M280+M281+M282+M283+M284+M285</f>
        <v>0</v>
      </c>
      <c r="N269" s="29">
        <f>N270+N272+N273+N274+N275+N276+N277+N278+N279+N280+N281+N282+N283+N284+N285</f>
        <v>0</v>
      </c>
      <c r="O269" s="29">
        <f>O270+O272+O273+O274+O275+O276+O277+O278+O279+O280+O281+O282+O283+O284+O285</f>
        <v>95004800</v>
      </c>
      <c r="P269" s="29">
        <f>P270+P272+P273+P274+P275+P276+P277+P278+P279+P280+P281+P282+P283+P284+P285</f>
        <v>354247881</v>
      </c>
      <c r="Q269" s="58"/>
      <c r="R269" s="58"/>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row>
    <row r="270" spans="1:43" s="2" customFormat="1" ht="24" customHeight="1">
      <c r="A270" s="5" t="s">
        <v>614</v>
      </c>
      <c r="B270" s="5" t="s">
        <v>615</v>
      </c>
      <c r="C270" s="5" t="s">
        <v>616</v>
      </c>
      <c r="D270" s="50" t="s">
        <v>617</v>
      </c>
      <c r="E270" s="29">
        <f t="shared" si="7"/>
        <v>0</v>
      </c>
      <c r="F270" s="29"/>
      <c r="G270" s="29"/>
      <c r="H270" s="29"/>
      <c r="I270" s="29"/>
      <c r="J270" s="29">
        <f t="shared" si="8"/>
        <v>45581881</v>
      </c>
      <c r="K270" s="29"/>
      <c r="L270" s="29">
        <v>45581881</v>
      </c>
      <c r="M270" s="29"/>
      <c r="N270" s="29"/>
      <c r="O270" s="29"/>
      <c r="P270" s="29">
        <f t="shared" si="9"/>
        <v>45581881</v>
      </c>
      <c r="Q270" s="58"/>
      <c r="R270" s="58"/>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row>
    <row r="271" spans="1:43" s="2" customFormat="1" ht="154.5" customHeight="1">
      <c r="A271" s="5"/>
      <c r="B271" s="5"/>
      <c r="C271" s="5"/>
      <c r="D271" s="3" t="s">
        <v>631</v>
      </c>
      <c r="E271" s="29">
        <f t="shared" si="7"/>
        <v>0</v>
      </c>
      <c r="F271" s="29"/>
      <c r="G271" s="29"/>
      <c r="H271" s="29"/>
      <c r="I271" s="29"/>
      <c r="J271" s="29">
        <f t="shared" si="8"/>
        <v>45581881</v>
      </c>
      <c r="K271" s="29"/>
      <c r="L271" s="29">
        <v>45581881</v>
      </c>
      <c r="M271" s="29"/>
      <c r="N271" s="29"/>
      <c r="O271" s="29"/>
      <c r="P271" s="29">
        <f t="shared" si="9"/>
        <v>45581881</v>
      </c>
      <c r="Q271" s="58"/>
      <c r="R271" s="58"/>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row>
    <row r="272" spans="1:43" s="2" customFormat="1" ht="30" customHeight="1">
      <c r="A272" s="5" t="s">
        <v>487</v>
      </c>
      <c r="B272" s="5" t="s">
        <v>488</v>
      </c>
      <c r="C272" s="5" t="s">
        <v>302</v>
      </c>
      <c r="D272" s="3" t="s">
        <v>489</v>
      </c>
      <c r="E272" s="29">
        <v>35000000</v>
      </c>
      <c r="F272" s="26"/>
      <c r="G272" s="26"/>
      <c r="H272" s="26"/>
      <c r="I272" s="26"/>
      <c r="J272" s="29"/>
      <c r="K272" s="26"/>
      <c r="L272" s="26"/>
      <c r="M272" s="26"/>
      <c r="N272" s="26"/>
      <c r="O272" s="26"/>
      <c r="P272" s="29">
        <f t="shared" si="9"/>
        <v>35000000</v>
      </c>
      <c r="Q272" s="58"/>
      <c r="R272" s="58"/>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row>
    <row r="273" spans="1:43" s="2" customFormat="1" ht="36.75" customHeight="1">
      <c r="A273" s="5" t="s">
        <v>297</v>
      </c>
      <c r="B273" s="5" t="s">
        <v>298</v>
      </c>
      <c r="C273" s="5" t="s">
        <v>97</v>
      </c>
      <c r="D273" s="3" t="s">
        <v>303</v>
      </c>
      <c r="E273" s="29">
        <f t="shared" si="7"/>
        <v>38462300</v>
      </c>
      <c r="F273" s="26">
        <f>38572900-110600</f>
        <v>38462300</v>
      </c>
      <c r="G273" s="26"/>
      <c r="H273" s="26"/>
      <c r="I273" s="26"/>
      <c r="J273" s="29">
        <f t="shared" si="8"/>
        <v>0</v>
      </c>
      <c r="K273" s="26"/>
      <c r="L273" s="26"/>
      <c r="M273" s="26"/>
      <c r="N273" s="26"/>
      <c r="O273" s="26"/>
      <c r="P273" s="29">
        <f t="shared" si="9"/>
        <v>38462300</v>
      </c>
      <c r="Q273" s="58"/>
      <c r="R273" s="58"/>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row>
    <row r="274" spans="1:43" s="2" customFormat="1" ht="102" customHeight="1">
      <c r="A274" s="5" t="s">
        <v>299</v>
      </c>
      <c r="B274" s="5" t="s">
        <v>300</v>
      </c>
      <c r="C274" s="5" t="s">
        <v>97</v>
      </c>
      <c r="D274" s="3" t="s">
        <v>301</v>
      </c>
      <c r="E274" s="29">
        <f t="shared" si="7"/>
        <v>77480300</v>
      </c>
      <c r="F274" s="26">
        <v>77480300</v>
      </c>
      <c r="G274" s="26"/>
      <c r="H274" s="26"/>
      <c r="I274" s="26"/>
      <c r="J274" s="29">
        <f t="shared" si="8"/>
        <v>0</v>
      </c>
      <c r="K274" s="26"/>
      <c r="L274" s="26"/>
      <c r="M274" s="26"/>
      <c r="N274" s="26"/>
      <c r="O274" s="26"/>
      <c r="P274" s="29">
        <f t="shared" si="9"/>
        <v>77480300</v>
      </c>
      <c r="Q274" s="58"/>
      <c r="R274" s="58"/>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row>
    <row r="275" spans="1:43" s="2" customFormat="1" ht="62.25" customHeight="1">
      <c r="A275" s="5" t="s">
        <v>621</v>
      </c>
      <c r="B275" s="5" t="s">
        <v>622</v>
      </c>
      <c r="C275" s="5" t="s">
        <v>97</v>
      </c>
      <c r="D275" s="41" t="s">
        <v>623</v>
      </c>
      <c r="E275" s="29">
        <f t="shared" si="7"/>
        <v>0</v>
      </c>
      <c r="F275" s="26"/>
      <c r="G275" s="26"/>
      <c r="H275" s="26"/>
      <c r="I275" s="26"/>
      <c r="J275" s="29">
        <f t="shared" si="8"/>
        <v>0</v>
      </c>
      <c r="K275" s="26"/>
      <c r="L275" s="26"/>
      <c r="M275" s="26"/>
      <c r="N275" s="26"/>
      <c r="O275" s="26"/>
      <c r="P275" s="29">
        <f t="shared" si="9"/>
        <v>0</v>
      </c>
      <c r="Q275" s="58"/>
      <c r="R275" s="58"/>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row>
    <row r="276" spans="1:43" s="2" customFormat="1" ht="199.5" customHeight="1">
      <c r="A276" s="5" t="s">
        <v>1</v>
      </c>
      <c r="B276" s="5" t="s">
        <v>2</v>
      </c>
      <c r="C276" s="5" t="s">
        <v>97</v>
      </c>
      <c r="D276" s="50" t="s">
        <v>3</v>
      </c>
      <c r="E276" s="29">
        <f t="shared" si="7"/>
        <v>57236600</v>
      </c>
      <c r="F276" s="26">
        <v>57236600</v>
      </c>
      <c r="G276" s="26"/>
      <c r="H276" s="26"/>
      <c r="I276" s="26"/>
      <c r="J276" s="29">
        <f t="shared" si="8"/>
        <v>0</v>
      </c>
      <c r="K276" s="26"/>
      <c r="L276" s="26"/>
      <c r="M276" s="26"/>
      <c r="N276" s="26"/>
      <c r="O276" s="26"/>
      <c r="P276" s="29">
        <f t="shared" si="9"/>
        <v>57236600</v>
      </c>
      <c r="Q276" s="58"/>
      <c r="R276" s="58"/>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row>
    <row r="277" spans="1:43" s="2" customFormat="1" ht="117" customHeight="1">
      <c r="A277" s="5" t="s">
        <v>638</v>
      </c>
      <c r="B277" s="5" t="s">
        <v>402</v>
      </c>
      <c r="C277" s="5" t="s">
        <v>97</v>
      </c>
      <c r="D277" s="3" t="s">
        <v>403</v>
      </c>
      <c r="E277" s="29">
        <f t="shared" si="7"/>
        <v>0</v>
      </c>
      <c r="F277" s="26"/>
      <c r="G277" s="26"/>
      <c r="H277" s="26"/>
      <c r="I277" s="26"/>
      <c r="J277" s="29">
        <f t="shared" si="8"/>
        <v>0</v>
      </c>
      <c r="K277" s="26"/>
      <c r="L277" s="26"/>
      <c r="M277" s="26"/>
      <c r="N277" s="26"/>
      <c r="O277" s="26"/>
      <c r="P277" s="29">
        <f t="shared" si="9"/>
        <v>0</v>
      </c>
      <c r="Q277" s="58"/>
      <c r="R277" s="58"/>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row>
    <row r="278" spans="1:43" s="2" customFormat="1" ht="117" customHeight="1">
      <c r="A278" s="5" t="s">
        <v>590</v>
      </c>
      <c r="B278" s="5" t="s">
        <v>591</v>
      </c>
      <c r="C278" s="5" t="s">
        <v>97</v>
      </c>
      <c r="D278" s="3" t="s">
        <v>592</v>
      </c>
      <c r="E278" s="29">
        <f t="shared" si="7"/>
        <v>0</v>
      </c>
      <c r="F278" s="26"/>
      <c r="G278" s="26"/>
      <c r="H278" s="26"/>
      <c r="I278" s="26"/>
      <c r="J278" s="29">
        <f t="shared" si="8"/>
        <v>0</v>
      </c>
      <c r="K278" s="26"/>
      <c r="L278" s="26"/>
      <c r="M278" s="26"/>
      <c r="N278" s="26"/>
      <c r="O278" s="26"/>
      <c r="P278" s="29">
        <f t="shared" si="9"/>
        <v>0</v>
      </c>
      <c r="Q278" s="58"/>
      <c r="R278" s="58"/>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row>
    <row r="279" spans="1:43" s="2" customFormat="1" ht="117" customHeight="1">
      <c r="A279" s="5" t="s">
        <v>627</v>
      </c>
      <c r="B279" s="5" t="s">
        <v>628</v>
      </c>
      <c r="C279" s="5" t="s">
        <v>97</v>
      </c>
      <c r="D279" s="3" t="s">
        <v>629</v>
      </c>
      <c r="E279" s="29">
        <f t="shared" si="7"/>
        <v>0</v>
      </c>
      <c r="F279" s="26"/>
      <c r="G279" s="26"/>
      <c r="H279" s="26"/>
      <c r="I279" s="26"/>
      <c r="J279" s="29">
        <f t="shared" si="8"/>
        <v>0</v>
      </c>
      <c r="K279" s="26"/>
      <c r="L279" s="26"/>
      <c r="M279" s="26"/>
      <c r="N279" s="26"/>
      <c r="O279" s="26"/>
      <c r="P279" s="29">
        <f t="shared" si="9"/>
        <v>0</v>
      </c>
      <c r="Q279" s="58"/>
      <c r="R279" s="58"/>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row>
    <row r="280" spans="1:43" s="2" customFormat="1" ht="117" customHeight="1">
      <c r="A280" s="5" t="s">
        <v>418</v>
      </c>
      <c r="B280" s="5" t="s">
        <v>419</v>
      </c>
      <c r="C280" s="5" t="s">
        <v>97</v>
      </c>
      <c r="D280" s="3" t="s">
        <v>420</v>
      </c>
      <c r="E280" s="29">
        <f t="shared" si="7"/>
        <v>0</v>
      </c>
      <c r="F280" s="26"/>
      <c r="G280" s="26"/>
      <c r="H280" s="26"/>
      <c r="I280" s="26"/>
      <c r="J280" s="29">
        <f t="shared" si="8"/>
        <v>0</v>
      </c>
      <c r="K280" s="26"/>
      <c r="L280" s="26"/>
      <c r="M280" s="26"/>
      <c r="N280" s="26"/>
      <c r="O280" s="26"/>
      <c r="P280" s="29">
        <f t="shared" si="9"/>
        <v>0</v>
      </c>
      <c r="Q280" s="58"/>
      <c r="R280" s="58"/>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row>
    <row r="281" spans="1:43" s="2" customFormat="1" ht="117" customHeight="1">
      <c r="A281" s="5" t="s">
        <v>8</v>
      </c>
      <c r="B281" s="5" t="s">
        <v>9</v>
      </c>
      <c r="C281" s="5" t="s">
        <v>97</v>
      </c>
      <c r="D281" s="50" t="s">
        <v>10</v>
      </c>
      <c r="E281" s="29">
        <f t="shared" si="7"/>
        <v>0</v>
      </c>
      <c r="F281" s="26"/>
      <c r="G281" s="26"/>
      <c r="H281" s="26"/>
      <c r="I281" s="26"/>
      <c r="J281" s="29">
        <f t="shared" si="8"/>
        <v>0</v>
      </c>
      <c r="K281" s="26"/>
      <c r="L281" s="26"/>
      <c r="M281" s="26"/>
      <c r="N281" s="26"/>
      <c r="O281" s="26"/>
      <c r="P281" s="29">
        <f t="shared" si="9"/>
        <v>0</v>
      </c>
      <c r="Q281" s="58"/>
      <c r="R281" s="58"/>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row>
    <row r="282" spans="1:43" s="2" customFormat="1" ht="66" customHeight="1">
      <c r="A282" s="5" t="s">
        <v>328</v>
      </c>
      <c r="B282" s="5" t="s">
        <v>329</v>
      </c>
      <c r="C282" s="5" t="s">
        <v>97</v>
      </c>
      <c r="D282" s="3" t="s">
        <v>330</v>
      </c>
      <c r="E282" s="29">
        <f t="shared" si="7"/>
        <v>0</v>
      </c>
      <c r="F282" s="26"/>
      <c r="G282" s="26"/>
      <c r="H282" s="26"/>
      <c r="I282" s="26"/>
      <c r="J282" s="29">
        <f t="shared" si="8"/>
        <v>100486800</v>
      </c>
      <c r="K282" s="26"/>
      <c r="L282" s="26">
        <v>5482000</v>
      </c>
      <c r="M282" s="26"/>
      <c r="N282" s="26"/>
      <c r="O282" s="26">
        <f>5809913-5809913+94474800+530000</f>
        <v>95004800</v>
      </c>
      <c r="P282" s="29">
        <f t="shared" si="9"/>
        <v>100486800</v>
      </c>
      <c r="Q282" s="58"/>
      <c r="R282" s="58"/>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row>
    <row r="283" spans="1:43" s="2" customFormat="1" ht="20.25" customHeight="1">
      <c r="A283" s="5" t="s">
        <v>335</v>
      </c>
      <c r="B283" s="5" t="s">
        <v>336</v>
      </c>
      <c r="C283" s="5" t="s">
        <v>97</v>
      </c>
      <c r="D283" s="3" t="s">
        <v>337</v>
      </c>
      <c r="E283" s="29">
        <f t="shared" si="7"/>
        <v>0</v>
      </c>
      <c r="F283" s="26"/>
      <c r="G283" s="26"/>
      <c r="H283" s="26"/>
      <c r="I283" s="26"/>
      <c r="J283" s="29">
        <f t="shared" si="8"/>
        <v>0</v>
      </c>
      <c r="K283" s="26"/>
      <c r="L283" s="26"/>
      <c r="M283" s="26"/>
      <c r="N283" s="26"/>
      <c r="O283" s="26"/>
      <c r="P283" s="29">
        <f t="shared" si="9"/>
        <v>0</v>
      </c>
      <c r="Q283" s="58"/>
      <c r="R283" s="58"/>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row>
    <row r="284" spans="1:43" s="2" customFormat="1" ht="62.25">
      <c r="A284" s="5" t="s">
        <v>356</v>
      </c>
      <c r="B284" s="5" t="s">
        <v>357</v>
      </c>
      <c r="C284" s="5" t="s">
        <v>97</v>
      </c>
      <c r="D284" s="44" t="s">
        <v>358</v>
      </c>
      <c r="E284" s="29">
        <f t="shared" si="7"/>
        <v>0</v>
      </c>
      <c r="F284" s="26"/>
      <c r="G284" s="26"/>
      <c r="H284" s="26"/>
      <c r="I284" s="26"/>
      <c r="J284" s="29">
        <f>L284+O284</f>
        <v>0</v>
      </c>
      <c r="K284" s="26"/>
      <c r="L284" s="26"/>
      <c r="M284" s="26"/>
      <c r="N284" s="26"/>
      <c r="O284" s="26"/>
      <c r="P284" s="29">
        <f t="shared" si="9"/>
        <v>0</v>
      </c>
      <c r="Q284" s="58"/>
      <c r="R284" s="58"/>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row>
    <row r="285" spans="1:43" s="2" customFormat="1" ht="78">
      <c r="A285" s="5" t="s">
        <v>47</v>
      </c>
      <c r="B285" s="5" t="s">
        <v>48</v>
      </c>
      <c r="C285" s="5" t="s">
        <v>97</v>
      </c>
      <c r="D285" s="56" t="s">
        <v>54</v>
      </c>
      <c r="E285" s="29">
        <f t="shared" si="7"/>
        <v>0</v>
      </c>
      <c r="F285" s="26"/>
      <c r="G285" s="26"/>
      <c r="H285" s="26"/>
      <c r="I285" s="26"/>
      <c r="J285" s="29">
        <f>L285+O285</f>
        <v>0</v>
      </c>
      <c r="K285" s="26"/>
      <c r="L285" s="26"/>
      <c r="M285" s="26"/>
      <c r="N285" s="26"/>
      <c r="O285" s="26"/>
      <c r="P285" s="29">
        <f t="shared" si="9"/>
        <v>0</v>
      </c>
      <c r="Q285" s="58"/>
      <c r="R285" s="58"/>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row>
    <row r="286" spans="1:43" s="2" customFormat="1" ht="15">
      <c r="A286" s="5"/>
      <c r="B286" s="5"/>
      <c r="C286" s="5"/>
      <c r="D286" s="3"/>
      <c r="E286" s="29"/>
      <c r="F286" s="26"/>
      <c r="G286" s="26"/>
      <c r="H286" s="26"/>
      <c r="I286" s="26"/>
      <c r="J286" s="29"/>
      <c r="K286" s="26"/>
      <c r="L286" s="26"/>
      <c r="M286" s="26"/>
      <c r="N286" s="26"/>
      <c r="O286" s="26"/>
      <c r="P286" s="29"/>
      <c r="Q286" s="58"/>
      <c r="R286" s="58"/>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row>
    <row r="287" spans="1:43" s="2" customFormat="1" ht="15">
      <c r="A287" s="5"/>
      <c r="B287" s="9"/>
      <c r="C287" s="9"/>
      <c r="D287" s="3" t="s">
        <v>74</v>
      </c>
      <c r="E287" s="26">
        <f aca="true" t="shared" si="13" ref="E287:P287">E15+E19+E24+E74+E123+E149+E154+E168+E194+E211+E226+E229+E233+E237+E244+E247+E251+E255+E260+E263+E268</f>
        <v>3940611356</v>
      </c>
      <c r="F287" s="26">
        <f t="shared" si="13"/>
        <v>3839657356</v>
      </c>
      <c r="G287" s="26">
        <f t="shared" si="13"/>
        <v>1306161358</v>
      </c>
      <c r="H287" s="26">
        <f t="shared" si="13"/>
        <v>215201138</v>
      </c>
      <c r="I287" s="26">
        <f t="shared" si="13"/>
        <v>65954000</v>
      </c>
      <c r="J287" s="26">
        <f t="shared" si="13"/>
        <v>1907318931</v>
      </c>
      <c r="K287" s="26">
        <f t="shared" si="13"/>
        <v>691033278</v>
      </c>
      <c r="L287" s="26">
        <f t="shared" si="13"/>
        <v>205179105</v>
      </c>
      <c r="M287" s="26">
        <f t="shared" si="13"/>
        <v>9746286</v>
      </c>
      <c r="N287" s="26">
        <f t="shared" si="13"/>
        <v>5682439</v>
      </c>
      <c r="O287" s="26">
        <f t="shared" si="13"/>
        <v>1702139826</v>
      </c>
      <c r="P287" s="26">
        <f t="shared" si="13"/>
        <v>5847930287</v>
      </c>
      <c r="Q287" s="58"/>
      <c r="R287" s="58"/>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row>
    <row r="288" spans="1:43" s="2" customFormat="1" ht="15">
      <c r="A288" s="5"/>
      <c r="B288" s="9"/>
      <c r="C288" s="9"/>
      <c r="D288" s="3"/>
      <c r="E288" s="26"/>
      <c r="F288" s="26"/>
      <c r="G288" s="26"/>
      <c r="H288" s="26"/>
      <c r="I288" s="26"/>
      <c r="J288" s="26"/>
      <c r="K288" s="26"/>
      <c r="L288" s="26"/>
      <c r="M288" s="26"/>
      <c r="N288" s="26"/>
      <c r="O288" s="26"/>
      <c r="P288" s="26"/>
      <c r="Q288" s="58"/>
      <c r="R288" s="58"/>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row>
    <row r="289" spans="17:18" ht="15">
      <c r="Q289" s="58"/>
      <c r="R289" s="58"/>
    </row>
    <row r="290" spans="17:18" ht="15">
      <c r="Q290" s="58"/>
      <c r="R290" s="58"/>
    </row>
    <row r="291" spans="17:18" ht="15">
      <c r="Q291" s="58"/>
      <c r="R291" s="58"/>
    </row>
    <row r="292" spans="17:18" ht="15">
      <c r="Q292" s="58"/>
      <c r="R292" s="58"/>
    </row>
    <row r="293" spans="17:18" ht="15">
      <c r="Q293" s="58"/>
      <c r="R293" s="58"/>
    </row>
    <row r="294" spans="17:18" ht="15">
      <c r="Q294" s="58"/>
      <c r="R294" s="58"/>
    </row>
    <row r="295" spans="17:18" ht="15">
      <c r="Q295" s="58"/>
      <c r="R295" s="58"/>
    </row>
    <row r="296" spans="17:18" ht="15">
      <c r="Q296" s="58"/>
      <c r="R296" s="58"/>
    </row>
    <row r="297" spans="17:18" ht="15">
      <c r="Q297" s="58"/>
      <c r="R297" s="58"/>
    </row>
    <row r="298" spans="17:18" ht="15">
      <c r="Q298" s="58"/>
      <c r="R298" s="58"/>
    </row>
    <row r="299" spans="17:18" ht="15">
      <c r="Q299" s="58"/>
      <c r="R299" s="58"/>
    </row>
    <row r="300" spans="17:18" ht="15">
      <c r="Q300" s="58"/>
      <c r="R300" s="58"/>
    </row>
    <row r="301" spans="17:18" ht="15">
      <c r="Q301" s="58"/>
      <c r="R301" s="58"/>
    </row>
    <row r="302" spans="17:18" ht="15">
      <c r="Q302" s="58"/>
      <c r="R302" s="58"/>
    </row>
    <row r="303" spans="17:18" ht="15">
      <c r="Q303" s="58"/>
      <c r="R303" s="58"/>
    </row>
    <row r="304" ht="15">
      <c r="R304" s="58"/>
    </row>
    <row r="305" ht="15">
      <c r="R305" s="58"/>
    </row>
    <row r="306" ht="15">
      <c r="R306" s="58"/>
    </row>
    <row r="307" ht="15">
      <c r="R307" s="58"/>
    </row>
    <row r="308" ht="15">
      <c r="R308" s="58"/>
    </row>
    <row r="309" ht="15">
      <c r="R309" s="58"/>
    </row>
    <row r="310" ht="15">
      <c r="R310" s="58"/>
    </row>
    <row r="311" ht="15">
      <c r="R311" s="58"/>
    </row>
    <row r="312" ht="15">
      <c r="R312" s="58"/>
    </row>
    <row r="313" ht="15">
      <c r="R313" s="58"/>
    </row>
    <row r="314" ht="15">
      <c r="R314" s="58"/>
    </row>
    <row r="315" ht="15">
      <c r="R315" s="58"/>
    </row>
    <row r="316" ht="15">
      <c r="R316" s="58"/>
    </row>
    <row r="317" ht="15">
      <c r="R317" s="58"/>
    </row>
    <row r="318" ht="15">
      <c r="R318" s="58"/>
    </row>
    <row r="319" ht="15">
      <c r="R319" s="58"/>
    </row>
    <row r="320" ht="15">
      <c r="R320" s="58"/>
    </row>
    <row r="321" ht="15">
      <c r="R321" s="58"/>
    </row>
    <row r="322" ht="15">
      <c r="R322" s="58"/>
    </row>
    <row r="323" ht="15">
      <c r="R323" s="58"/>
    </row>
    <row r="324" ht="15">
      <c r="R324" s="58"/>
    </row>
    <row r="325" ht="15">
      <c r="R325" s="58"/>
    </row>
    <row r="326" ht="15">
      <c r="R326" s="58"/>
    </row>
    <row r="327" ht="15">
      <c r="R327" s="58"/>
    </row>
    <row r="328" ht="15">
      <c r="R328" s="58"/>
    </row>
    <row r="329" ht="15">
      <c r="R329" s="58"/>
    </row>
    <row r="330" ht="15">
      <c r="R330" s="58"/>
    </row>
    <row r="331" ht="15">
      <c r="R331" s="58"/>
    </row>
    <row r="332" ht="15">
      <c r="R332" s="58"/>
    </row>
    <row r="333" ht="15">
      <c r="R333" s="58"/>
    </row>
    <row r="334" ht="15">
      <c r="R334" s="58"/>
    </row>
    <row r="335" ht="15">
      <c r="R335" s="58"/>
    </row>
    <row r="336" ht="15">
      <c r="R336" s="58"/>
    </row>
    <row r="337" ht="15">
      <c r="R337" s="58"/>
    </row>
    <row r="338" ht="15">
      <c r="R338" s="58"/>
    </row>
  </sheetData>
  <sheetProtection/>
  <mergeCells count="20">
    <mergeCell ref="A5:P5"/>
    <mergeCell ref="A6:P6"/>
    <mergeCell ref="E11:I11"/>
    <mergeCell ref="G12:H12"/>
    <mergeCell ref="A11:A13"/>
    <mergeCell ref="B11:B13"/>
    <mergeCell ref="C11:C13"/>
    <mergeCell ref="D11:D13"/>
    <mergeCell ref="F12:F13"/>
    <mergeCell ref="E12:E13"/>
    <mergeCell ref="A8:B8"/>
    <mergeCell ref="A7:B7"/>
    <mergeCell ref="P11:P13"/>
    <mergeCell ref="I12:I13"/>
    <mergeCell ref="J11:O11"/>
    <mergeCell ref="M12:N12"/>
    <mergeCell ref="J12:J13"/>
    <mergeCell ref="K12:K13"/>
    <mergeCell ref="L12:L13"/>
    <mergeCell ref="O12:O13"/>
  </mergeCells>
  <printOptions/>
  <pageMargins left="0.3937007874015748" right="0.3937007874015748" top="0.7480314960629921" bottom="0.7480314960629921" header="0.31496062992125984" footer="0.31496062992125984"/>
  <pageSetup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dimension ref="A1:S194"/>
  <sheetViews>
    <sheetView tabSelected="1" view="pageBreakPreview" zoomScale="60" zoomScaleNormal="75" workbookViewId="0" topLeftCell="A1">
      <selection activeCell="J12" sqref="J12"/>
    </sheetView>
  </sheetViews>
  <sheetFormatPr defaultColWidth="9.33203125" defaultRowHeight="12.75"/>
  <cols>
    <col min="1" max="1" width="22.83203125" style="24" customWidth="1"/>
    <col min="2" max="2" width="66" style="22" customWidth="1"/>
    <col min="3" max="3" width="23.33203125" style="66" customWidth="1"/>
    <col min="4" max="4" width="22" style="66" customWidth="1"/>
    <col min="5" max="5" width="22.66015625" style="72" customWidth="1"/>
    <col min="6" max="6" width="23.16015625" style="66" customWidth="1"/>
    <col min="7" max="7" width="21.83203125" style="66" customWidth="1"/>
    <col min="8" max="8" width="22.66015625" style="72" customWidth="1"/>
    <col min="9" max="9" width="22.5" style="66" customWidth="1"/>
    <col min="10" max="10" width="22" style="66" customWidth="1"/>
    <col min="11" max="11" width="22.5" style="72" customWidth="1"/>
    <col min="12" max="19" width="9.33203125" style="61" customWidth="1"/>
    <col min="20" max="16384" width="9.33203125" style="17" customWidth="1"/>
  </cols>
  <sheetData>
    <row r="1" spans="9:19" ht="18">
      <c r="I1" s="17"/>
      <c r="J1" s="17"/>
      <c r="K1" s="79"/>
      <c r="L1" s="17"/>
      <c r="M1" s="17"/>
      <c r="N1" s="17"/>
      <c r="O1" s="17"/>
      <c r="P1" s="17"/>
      <c r="Q1" s="17"/>
      <c r="R1" s="17"/>
      <c r="S1" s="17"/>
    </row>
    <row r="2" spans="8:19" ht="24.75">
      <c r="H2" s="106" t="s">
        <v>304</v>
      </c>
      <c r="J2" s="106"/>
      <c r="K2" s="107"/>
      <c r="L2" s="17"/>
      <c r="M2" s="17"/>
      <c r="N2" s="17"/>
      <c r="O2" s="17"/>
      <c r="P2" s="17"/>
      <c r="Q2" s="17"/>
      <c r="R2" s="17"/>
      <c r="S2" s="17"/>
    </row>
    <row r="3" spans="9:19" ht="10.5" customHeight="1">
      <c r="I3" s="106"/>
      <c r="J3" s="106"/>
      <c r="K3" s="107"/>
      <c r="L3" s="17"/>
      <c r="M3" s="17"/>
      <c r="N3" s="17"/>
      <c r="O3" s="17"/>
      <c r="P3" s="17"/>
      <c r="Q3" s="17"/>
      <c r="R3" s="17"/>
      <c r="S3" s="17"/>
    </row>
    <row r="4" spans="1:19" ht="30">
      <c r="A4" s="112"/>
      <c r="H4" s="108" t="s">
        <v>658</v>
      </c>
      <c r="J4" s="108"/>
      <c r="K4" s="107"/>
      <c r="L4" s="17"/>
      <c r="M4" s="17"/>
      <c r="N4" s="17"/>
      <c r="O4" s="17"/>
      <c r="P4" s="17"/>
      <c r="Q4" s="17"/>
      <c r="R4" s="17"/>
      <c r="S4" s="17"/>
    </row>
    <row r="5" spans="1:19" ht="12" customHeight="1">
      <c r="A5" s="113"/>
      <c r="I5" s="106"/>
      <c r="J5" s="106"/>
      <c r="K5" s="107"/>
      <c r="L5" s="17"/>
      <c r="M5" s="17"/>
      <c r="N5" s="17"/>
      <c r="O5" s="17"/>
      <c r="P5" s="17"/>
      <c r="Q5" s="17"/>
      <c r="R5" s="17"/>
      <c r="S5" s="17"/>
    </row>
    <row r="6" spans="8:19" ht="31.5" customHeight="1">
      <c r="H6" s="152" t="s">
        <v>659</v>
      </c>
      <c r="I6" s="153"/>
      <c r="J6" s="153"/>
      <c r="K6" s="153"/>
      <c r="L6" s="17"/>
      <c r="M6" s="17"/>
      <c r="N6" s="17"/>
      <c r="O6" s="17"/>
      <c r="P6" s="17"/>
      <c r="Q6" s="17"/>
      <c r="R6" s="17"/>
      <c r="S6" s="17"/>
    </row>
    <row r="7" spans="9:19" ht="12" customHeight="1">
      <c r="I7" s="109"/>
      <c r="J7" s="110"/>
      <c r="K7" s="110"/>
      <c r="L7" s="17"/>
      <c r="M7" s="17"/>
      <c r="N7" s="17"/>
      <c r="O7" s="17"/>
      <c r="P7" s="17"/>
      <c r="Q7" s="17"/>
      <c r="R7" s="17"/>
      <c r="S7" s="17"/>
    </row>
    <row r="8" spans="8:19" ht="24.75">
      <c r="H8" s="111" t="s">
        <v>660</v>
      </c>
      <c r="J8" s="110"/>
      <c r="K8" s="110"/>
      <c r="L8" s="17"/>
      <c r="M8" s="17"/>
      <c r="N8" s="17"/>
      <c r="O8" s="17"/>
      <c r="P8" s="17"/>
      <c r="Q8" s="17"/>
      <c r="R8" s="17"/>
      <c r="S8" s="17"/>
    </row>
    <row r="9" spans="9:19" ht="11.25" customHeight="1">
      <c r="I9" s="106"/>
      <c r="J9" s="106"/>
      <c r="K9" s="107"/>
      <c r="L9" s="17"/>
      <c r="M9" s="17"/>
      <c r="N9" s="17"/>
      <c r="O9" s="17"/>
      <c r="P9" s="17"/>
      <c r="Q9" s="17"/>
      <c r="R9" s="17"/>
      <c r="S9" s="17"/>
    </row>
    <row r="10" spans="8:19" ht="21" customHeight="1">
      <c r="H10" s="163" t="s">
        <v>664</v>
      </c>
      <c r="I10" s="161"/>
      <c r="J10" s="162" t="s">
        <v>665</v>
      </c>
      <c r="K10" s="107"/>
      <c r="L10" s="17"/>
      <c r="M10" s="17"/>
      <c r="N10" s="17"/>
      <c r="O10" s="17"/>
      <c r="P10" s="17"/>
      <c r="Q10" s="17"/>
      <c r="R10" s="17"/>
      <c r="S10" s="17"/>
    </row>
    <row r="11" spans="1:19" ht="51">
      <c r="A11" s="155" t="s">
        <v>646</v>
      </c>
      <c r="B11" s="155"/>
      <c r="C11" s="155"/>
      <c r="D11" s="155"/>
      <c r="E11" s="155"/>
      <c r="F11" s="155"/>
      <c r="G11" s="155"/>
      <c r="H11" s="155"/>
      <c r="I11" s="156"/>
      <c r="J11" s="156"/>
      <c r="K11" s="156"/>
      <c r="L11" s="17"/>
      <c r="M11" s="17"/>
      <c r="N11" s="17"/>
      <c r="O11" s="17"/>
      <c r="P11" s="17"/>
      <c r="Q11" s="17"/>
      <c r="R11" s="17"/>
      <c r="S11" s="17"/>
    </row>
    <row r="12" spans="1:19" ht="16.5" customHeight="1">
      <c r="A12" s="114"/>
      <c r="B12" s="114"/>
      <c r="C12" s="114"/>
      <c r="D12" s="114"/>
      <c r="E12" s="114"/>
      <c r="F12" s="114"/>
      <c r="G12" s="114"/>
      <c r="H12" s="114"/>
      <c r="I12" s="115"/>
      <c r="J12" s="115"/>
      <c r="K12" s="115"/>
      <c r="L12" s="17"/>
      <c r="M12" s="17"/>
      <c r="N12" s="17"/>
      <c r="O12" s="17"/>
      <c r="P12" s="17"/>
      <c r="Q12" s="17"/>
      <c r="R12" s="17"/>
      <c r="S12" s="17"/>
    </row>
    <row r="13" spans="1:19" ht="30" customHeight="1">
      <c r="A13" s="114"/>
      <c r="B13" s="116" t="s">
        <v>663</v>
      </c>
      <c r="C13" s="114"/>
      <c r="D13" s="114"/>
      <c r="E13" s="114"/>
      <c r="F13" s="114"/>
      <c r="G13" s="114"/>
      <c r="H13" s="114"/>
      <c r="I13" s="115"/>
      <c r="J13" s="115"/>
      <c r="K13" s="115"/>
      <c r="L13" s="17"/>
      <c r="M13" s="17"/>
      <c r="N13" s="17"/>
      <c r="O13" s="17"/>
      <c r="P13" s="17"/>
      <c r="Q13" s="17"/>
      <c r="R13" s="17"/>
      <c r="S13" s="17"/>
    </row>
    <row r="14" ht="24.75">
      <c r="B14" s="117" t="s">
        <v>661</v>
      </c>
    </row>
    <row r="15" ht="21">
      <c r="K15" s="80" t="s">
        <v>55</v>
      </c>
    </row>
    <row r="17" spans="1:11" ht="18.75" customHeight="1">
      <c r="A17" s="158" t="s">
        <v>416</v>
      </c>
      <c r="B17" s="144" t="s">
        <v>417</v>
      </c>
      <c r="C17" s="157" t="s">
        <v>56</v>
      </c>
      <c r="D17" s="157"/>
      <c r="E17" s="157"/>
      <c r="F17" s="157" t="s">
        <v>57</v>
      </c>
      <c r="G17" s="157"/>
      <c r="H17" s="157"/>
      <c r="I17" s="154" t="s">
        <v>645</v>
      </c>
      <c r="J17" s="154"/>
      <c r="K17" s="154"/>
    </row>
    <row r="18" spans="1:11" ht="18.75" customHeight="1">
      <c r="A18" s="159"/>
      <c r="B18" s="145"/>
      <c r="C18" s="147" t="s">
        <v>642</v>
      </c>
      <c r="D18" s="147" t="s">
        <v>643</v>
      </c>
      <c r="E18" s="150" t="s">
        <v>644</v>
      </c>
      <c r="F18" s="147" t="s">
        <v>642</v>
      </c>
      <c r="G18" s="147" t="s">
        <v>643</v>
      </c>
      <c r="H18" s="150" t="s">
        <v>644</v>
      </c>
      <c r="I18" s="147" t="s">
        <v>642</v>
      </c>
      <c r="J18" s="147" t="s">
        <v>643</v>
      </c>
      <c r="K18" s="150" t="s">
        <v>644</v>
      </c>
    </row>
    <row r="19" spans="1:11" ht="186.75" customHeight="1">
      <c r="A19" s="160"/>
      <c r="B19" s="146"/>
      <c r="C19" s="148"/>
      <c r="D19" s="149"/>
      <c r="E19" s="151"/>
      <c r="F19" s="148"/>
      <c r="G19" s="149"/>
      <c r="H19" s="151"/>
      <c r="I19" s="148"/>
      <c r="J19" s="149"/>
      <c r="K19" s="151"/>
    </row>
    <row r="20" spans="1:11" ht="18">
      <c r="A20" s="38">
        <v>1</v>
      </c>
      <c r="B20" s="39">
        <v>2</v>
      </c>
      <c r="C20" s="67">
        <v>3</v>
      </c>
      <c r="D20" s="68">
        <v>4</v>
      </c>
      <c r="E20" s="67">
        <v>5</v>
      </c>
      <c r="F20" s="68">
        <v>6</v>
      </c>
      <c r="G20" s="67">
        <v>7</v>
      </c>
      <c r="H20" s="68">
        <v>8</v>
      </c>
      <c r="I20" s="67">
        <v>9</v>
      </c>
      <c r="J20" s="68">
        <v>10</v>
      </c>
      <c r="K20" s="67">
        <v>11</v>
      </c>
    </row>
    <row r="21" spans="1:19" s="76" customFormat="1" ht="20.25">
      <c r="A21" s="74" t="s">
        <v>79</v>
      </c>
      <c r="B21" s="81" t="s">
        <v>78</v>
      </c>
      <c r="C21" s="82">
        <v>76652511</v>
      </c>
      <c r="D21" s="82">
        <v>57268061.03</v>
      </c>
      <c r="E21" s="83">
        <v>74.71126553179712</v>
      </c>
      <c r="F21" s="82">
        <v>6047062</v>
      </c>
      <c r="G21" s="82">
        <v>0</v>
      </c>
      <c r="H21" s="83">
        <v>0</v>
      </c>
      <c r="I21" s="82">
        <v>82699573</v>
      </c>
      <c r="J21" s="82">
        <v>57268061.03</v>
      </c>
      <c r="K21" s="83">
        <v>69.24831526034602</v>
      </c>
      <c r="L21" s="75"/>
      <c r="M21" s="75"/>
      <c r="N21" s="75"/>
      <c r="O21" s="75"/>
      <c r="P21" s="75"/>
      <c r="Q21" s="75"/>
      <c r="R21" s="75"/>
      <c r="S21" s="75"/>
    </row>
    <row r="22" spans="1:19" s="18" customFormat="1" ht="111.75" customHeight="1">
      <c r="A22" s="19" t="s">
        <v>80</v>
      </c>
      <c r="B22" s="84" t="s">
        <v>83</v>
      </c>
      <c r="C22" s="85">
        <v>75852511</v>
      </c>
      <c r="D22" s="85">
        <v>57268061.03</v>
      </c>
      <c r="E22" s="86">
        <v>75.49922906309588</v>
      </c>
      <c r="F22" s="85">
        <v>6047062</v>
      </c>
      <c r="G22" s="85">
        <v>0</v>
      </c>
      <c r="H22" s="86">
        <v>0</v>
      </c>
      <c r="I22" s="87">
        <v>81899573</v>
      </c>
      <c r="J22" s="87">
        <v>57268061.03</v>
      </c>
      <c r="K22" s="86">
        <v>69.9247370068706</v>
      </c>
      <c r="L22" s="21"/>
      <c r="M22" s="21"/>
      <c r="N22" s="21"/>
      <c r="O22" s="21"/>
      <c r="P22" s="21"/>
      <c r="Q22" s="21"/>
      <c r="R22" s="21"/>
      <c r="S22" s="21"/>
    </row>
    <row r="23" spans="1:19" s="18" customFormat="1" ht="46.5" customHeight="1">
      <c r="A23" s="23" t="s">
        <v>21</v>
      </c>
      <c r="B23" s="88" t="s">
        <v>351</v>
      </c>
      <c r="C23" s="89">
        <v>800000</v>
      </c>
      <c r="D23" s="89">
        <v>0</v>
      </c>
      <c r="E23" s="90">
        <v>0</v>
      </c>
      <c r="F23" s="89"/>
      <c r="G23" s="89"/>
      <c r="H23" s="90"/>
      <c r="I23" s="89">
        <v>800000</v>
      </c>
      <c r="J23" s="89">
        <v>0</v>
      </c>
      <c r="K23" s="90">
        <v>0</v>
      </c>
      <c r="L23" s="21"/>
      <c r="M23" s="21"/>
      <c r="N23" s="21"/>
      <c r="O23" s="21"/>
      <c r="P23" s="21"/>
      <c r="Q23" s="21"/>
      <c r="R23" s="21"/>
      <c r="S23" s="21"/>
    </row>
    <row r="24" spans="1:19" s="76" customFormat="1" ht="27.75" customHeight="1">
      <c r="A24" s="78" t="s">
        <v>197</v>
      </c>
      <c r="B24" s="91" t="s">
        <v>196</v>
      </c>
      <c r="C24" s="82">
        <v>11092115</v>
      </c>
      <c r="D24" s="82">
        <v>10635071.11</v>
      </c>
      <c r="E24" s="83">
        <v>95.87956048057562</v>
      </c>
      <c r="F24" s="82">
        <v>100000</v>
      </c>
      <c r="G24" s="82">
        <v>40180.31</v>
      </c>
      <c r="H24" s="83">
        <v>40.18031</v>
      </c>
      <c r="I24" s="82">
        <v>11192115</v>
      </c>
      <c r="J24" s="82">
        <v>10675251.42</v>
      </c>
      <c r="K24" s="83">
        <v>95.38189537902353</v>
      </c>
      <c r="L24" s="75"/>
      <c r="M24" s="75"/>
      <c r="N24" s="75"/>
      <c r="O24" s="75"/>
      <c r="P24" s="75"/>
      <c r="Q24" s="75"/>
      <c r="R24" s="75"/>
      <c r="S24" s="75"/>
    </row>
    <row r="25" spans="1:19" s="18" customFormat="1" ht="54" customHeight="1">
      <c r="A25" s="19" t="s">
        <v>475</v>
      </c>
      <c r="B25" s="84" t="s">
        <v>199</v>
      </c>
      <c r="C25" s="87">
        <v>4120135</v>
      </c>
      <c r="D25" s="85">
        <v>3930439.82</v>
      </c>
      <c r="E25" s="86">
        <v>95.39589892078779</v>
      </c>
      <c r="F25" s="85">
        <v>100000</v>
      </c>
      <c r="G25" s="85">
        <v>40180.31</v>
      </c>
      <c r="H25" s="86">
        <v>40.18031</v>
      </c>
      <c r="I25" s="87">
        <v>4220135</v>
      </c>
      <c r="J25" s="87">
        <v>3970620.13</v>
      </c>
      <c r="K25" s="86">
        <v>94.08751449894375</v>
      </c>
      <c r="L25" s="21"/>
      <c r="M25" s="21"/>
      <c r="N25" s="21"/>
      <c r="O25" s="21"/>
      <c r="P25" s="21"/>
      <c r="Q25" s="21"/>
      <c r="R25" s="21"/>
      <c r="S25" s="21"/>
    </row>
    <row r="26" spans="1:19" s="18" customFormat="1" ht="70.5" customHeight="1">
      <c r="A26" s="19" t="s">
        <v>200</v>
      </c>
      <c r="B26" s="84" t="s">
        <v>95</v>
      </c>
      <c r="C26" s="85">
        <v>3834704</v>
      </c>
      <c r="D26" s="85">
        <v>3691851.29</v>
      </c>
      <c r="E26" s="86">
        <v>96.27473958876617</v>
      </c>
      <c r="F26" s="85"/>
      <c r="G26" s="85"/>
      <c r="H26" s="86"/>
      <c r="I26" s="87">
        <v>3834704</v>
      </c>
      <c r="J26" s="87">
        <v>3691851.29</v>
      </c>
      <c r="K26" s="86">
        <v>96.27473958876617</v>
      </c>
      <c r="L26" s="21"/>
      <c r="M26" s="21"/>
      <c r="N26" s="21"/>
      <c r="O26" s="21"/>
      <c r="P26" s="21"/>
      <c r="Q26" s="21"/>
      <c r="R26" s="21"/>
      <c r="S26" s="21"/>
    </row>
    <row r="27" spans="1:19" s="18" customFormat="1" ht="37.5" customHeight="1">
      <c r="A27" s="19" t="s">
        <v>22</v>
      </c>
      <c r="B27" s="84" t="s">
        <v>25</v>
      </c>
      <c r="C27" s="85">
        <v>3137276</v>
      </c>
      <c r="D27" s="85">
        <v>3012780</v>
      </c>
      <c r="E27" s="105">
        <v>96.03171668670528</v>
      </c>
      <c r="F27" s="85"/>
      <c r="G27" s="85"/>
      <c r="H27" s="105"/>
      <c r="I27" s="85">
        <v>3137276</v>
      </c>
      <c r="J27" s="85">
        <v>3012780</v>
      </c>
      <c r="K27" s="105">
        <v>96.03171668670528</v>
      </c>
      <c r="L27" s="21"/>
      <c r="M27" s="21"/>
      <c r="N27" s="21"/>
      <c r="O27" s="21"/>
      <c r="P27" s="21"/>
      <c r="Q27" s="21"/>
      <c r="R27" s="21"/>
      <c r="S27" s="21"/>
    </row>
    <row r="28" spans="1:19" s="76" customFormat="1" ht="44.25" customHeight="1">
      <c r="A28" s="78" t="s">
        <v>254</v>
      </c>
      <c r="B28" s="91" t="s">
        <v>253</v>
      </c>
      <c r="C28" s="93">
        <v>1982165744</v>
      </c>
      <c r="D28" s="93">
        <v>1622506538.5300002</v>
      </c>
      <c r="E28" s="83">
        <v>81.85524058426066</v>
      </c>
      <c r="F28" s="93">
        <v>75788394</v>
      </c>
      <c r="G28" s="93">
        <v>41199343.92</v>
      </c>
      <c r="H28" s="83">
        <v>54.36101986802887</v>
      </c>
      <c r="I28" s="82">
        <v>2057954138</v>
      </c>
      <c r="J28" s="82">
        <v>1663705882.4500003</v>
      </c>
      <c r="K28" s="83">
        <v>80.84270935536273</v>
      </c>
      <c r="L28" s="75"/>
      <c r="M28" s="75"/>
      <c r="N28" s="75"/>
      <c r="O28" s="75"/>
      <c r="P28" s="75"/>
      <c r="Q28" s="75"/>
      <c r="R28" s="75"/>
      <c r="S28" s="75"/>
    </row>
    <row r="29" spans="1:19" s="37" customFormat="1" ht="49.5" customHeight="1">
      <c r="A29" s="19" t="s">
        <v>490</v>
      </c>
      <c r="B29" s="84" t="s">
        <v>492</v>
      </c>
      <c r="C29" s="85">
        <v>91261389</v>
      </c>
      <c r="D29" s="85">
        <v>57117405.62</v>
      </c>
      <c r="E29" s="86">
        <v>62.58660562354579</v>
      </c>
      <c r="F29" s="85">
        <v>511600</v>
      </c>
      <c r="G29" s="85">
        <v>1446350.5</v>
      </c>
      <c r="H29" s="94" t="s">
        <v>649</v>
      </c>
      <c r="I29" s="87">
        <v>91772989</v>
      </c>
      <c r="J29" s="87">
        <v>58563756.12</v>
      </c>
      <c r="K29" s="86">
        <v>63.813717694211746</v>
      </c>
      <c r="L29" s="21"/>
      <c r="M29" s="21"/>
      <c r="N29" s="21"/>
      <c r="O29" s="21"/>
      <c r="P29" s="21"/>
      <c r="Q29" s="21"/>
      <c r="R29" s="21"/>
      <c r="S29" s="21"/>
    </row>
    <row r="30" spans="1:19" s="37" customFormat="1" ht="108.75" customHeight="1">
      <c r="A30" s="19" t="s">
        <v>493</v>
      </c>
      <c r="B30" s="95" t="s">
        <v>424</v>
      </c>
      <c r="C30" s="85">
        <v>318780513</v>
      </c>
      <c r="D30" s="85">
        <v>217223079</v>
      </c>
      <c r="E30" s="86">
        <v>68.14189391808902</v>
      </c>
      <c r="F30" s="85">
        <v>4814931</v>
      </c>
      <c r="G30" s="85">
        <v>9480209.79</v>
      </c>
      <c r="H30" s="94" t="s">
        <v>650</v>
      </c>
      <c r="I30" s="87">
        <v>323595444</v>
      </c>
      <c r="J30" s="87">
        <v>226703288.79</v>
      </c>
      <c r="K30" s="86">
        <v>70.05762688982729</v>
      </c>
      <c r="L30" s="21"/>
      <c r="M30" s="21"/>
      <c r="N30" s="21"/>
      <c r="O30" s="21"/>
      <c r="P30" s="21"/>
      <c r="Q30" s="21"/>
      <c r="R30" s="21"/>
      <c r="S30" s="21"/>
    </row>
    <row r="31" spans="1:19" s="37" customFormat="1" ht="72.75" customHeight="1">
      <c r="A31" s="19" t="s">
        <v>495</v>
      </c>
      <c r="B31" s="95" t="s">
        <v>520</v>
      </c>
      <c r="C31" s="85">
        <v>114296407</v>
      </c>
      <c r="D31" s="85">
        <v>66651442.93</v>
      </c>
      <c r="E31" s="86">
        <v>58.31455658094309</v>
      </c>
      <c r="F31" s="85">
        <v>758642</v>
      </c>
      <c r="G31" s="85">
        <v>4109054.15</v>
      </c>
      <c r="H31" s="94" t="s">
        <v>651</v>
      </c>
      <c r="I31" s="87">
        <v>115055049</v>
      </c>
      <c r="J31" s="87">
        <v>70760497.08</v>
      </c>
      <c r="K31" s="86">
        <v>61.501427095129046</v>
      </c>
      <c r="L31" s="21"/>
      <c r="M31" s="21"/>
      <c r="N31" s="21"/>
      <c r="O31" s="21"/>
      <c r="P31" s="21"/>
      <c r="Q31" s="21"/>
      <c r="R31" s="21"/>
      <c r="S31" s="21"/>
    </row>
    <row r="32" spans="1:19" s="37" customFormat="1" ht="111" customHeight="1">
      <c r="A32" s="19" t="s">
        <v>496</v>
      </c>
      <c r="B32" s="95" t="s">
        <v>498</v>
      </c>
      <c r="C32" s="85">
        <v>14706936</v>
      </c>
      <c r="D32" s="85">
        <v>9578440.03</v>
      </c>
      <c r="E32" s="86">
        <v>65.1287258610495</v>
      </c>
      <c r="F32" s="85">
        <v>410000</v>
      </c>
      <c r="G32" s="85">
        <v>991764.8</v>
      </c>
      <c r="H32" s="94" t="s">
        <v>652</v>
      </c>
      <c r="I32" s="87">
        <v>15116936</v>
      </c>
      <c r="J32" s="87">
        <v>10570204.83</v>
      </c>
      <c r="K32" s="86">
        <v>69.92293167080948</v>
      </c>
      <c r="L32" s="21"/>
      <c r="M32" s="21"/>
      <c r="N32" s="21"/>
      <c r="O32" s="21"/>
      <c r="P32" s="21"/>
      <c r="Q32" s="21"/>
      <c r="R32" s="21"/>
      <c r="S32" s="21"/>
    </row>
    <row r="33" spans="1:19" s="37" customFormat="1" ht="51" customHeight="1">
      <c r="A33" s="19" t="s">
        <v>499</v>
      </c>
      <c r="B33" s="95" t="s">
        <v>501</v>
      </c>
      <c r="C33" s="85">
        <v>62033588</v>
      </c>
      <c r="D33" s="85">
        <v>55593815.49</v>
      </c>
      <c r="E33" s="86">
        <v>89.61889402560432</v>
      </c>
      <c r="F33" s="85"/>
      <c r="G33" s="85"/>
      <c r="H33" s="86"/>
      <c r="I33" s="87">
        <v>62033588</v>
      </c>
      <c r="J33" s="87">
        <v>55593815.49</v>
      </c>
      <c r="K33" s="86">
        <v>89.61889402560432</v>
      </c>
      <c r="L33" s="21"/>
      <c r="M33" s="21"/>
      <c r="N33" s="21"/>
      <c r="O33" s="21"/>
      <c r="P33" s="21"/>
      <c r="Q33" s="21"/>
      <c r="R33" s="21"/>
      <c r="S33" s="21"/>
    </row>
    <row r="34" spans="1:19" s="37" customFormat="1" ht="109.5" customHeight="1">
      <c r="A34" s="19" t="s">
        <v>502</v>
      </c>
      <c r="B34" s="95" t="s">
        <v>424</v>
      </c>
      <c r="C34" s="85">
        <v>203063258</v>
      </c>
      <c r="D34" s="85">
        <v>200371727.68</v>
      </c>
      <c r="E34" s="86">
        <v>98.67453603054079</v>
      </c>
      <c r="F34" s="85"/>
      <c r="G34" s="85"/>
      <c r="H34" s="86"/>
      <c r="I34" s="87">
        <v>203063258</v>
      </c>
      <c r="J34" s="87">
        <v>200371727.68</v>
      </c>
      <c r="K34" s="86">
        <v>98.67453603054079</v>
      </c>
      <c r="L34" s="21"/>
      <c r="M34" s="21"/>
      <c r="N34" s="21"/>
      <c r="O34" s="21"/>
      <c r="P34" s="21"/>
      <c r="Q34" s="21"/>
      <c r="R34" s="21"/>
      <c r="S34" s="21"/>
    </row>
    <row r="35" spans="1:19" s="37" customFormat="1" ht="71.25" customHeight="1">
      <c r="A35" s="19" t="s">
        <v>504</v>
      </c>
      <c r="B35" s="95" t="s">
        <v>426</v>
      </c>
      <c r="C35" s="85">
        <v>97442099</v>
      </c>
      <c r="D35" s="85">
        <v>97278491.11</v>
      </c>
      <c r="E35" s="86">
        <v>99.83209732581807</v>
      </c>
      <c r="F35" s="85"/>
      <c r="G35" s="85"/>
      <c r="H35" s="86"/>
      <c r="I35" s="87">
        <v>97442099</v>
      </c>
      <c r="J35" s="87">
        <v>97278491.11</v>
      </c>
      <c r="K35" s="86">
        <v>99.83209732581807</v>
      </c>
      <c r="L35" s="21"/>
      <c r="M35" s="21"/>
      <c r="N35" s="21"/>
      <c r="O35" s="21"/>
      <c r="P35" s="21"/>
      <c r="Q35" s="21"/>
      <c r="R35" s="21"/>
      <c r="S35" s="21"/>
    </row>
    <row r="36" spans="1:11" s="21" customFormat="1" ht="115.5" customHeight="1">
      <c r="A36" s="19" t="s">
        <v>505</v>
      </c>
      <c r="B36" s="95" t="s">
        <v>498</v>
      </c>
      <c r="C36" s="85">
        <v>22226132</v>
      </c>
      <c r="D36" s="85">
        <v>22210579.46</v>
      </c>
      <c r="E36" s="86">
        <v>99.93002588124645</v>
      </c>
      <c r="F36" s="85"/>
      <c r="G36" s="85"/>
      <c r="H36" s="86"/>
      <c r="I36" s="87">
        <v>22226132</v>
      </c>
      <c r="J36" s="87">
        <v>22210579.46</v>
      </c>
      <c r="K36" s="86">
        <v>99.93002588124645</v>
      </c>
    </row>
    <row r="37" spans="1:11" s="21" customFormat="1" ht="49.5" customHeight="1">
      <c r="A37" s="19" t="s">
        <v>526</v>
      </c>
      <c r="B37" s="95" t="s">
        <v>528</v>
      </c>
      <c r="C37" s="85">
        <v>1144100</v>
      </c>
      <c r="D37" s="85">
        <v>1144100</v>
      </c>
      <c r="E37" s="86">
        <v>100</v>
      </c>
      <c r="F37" s="85"/>
      <c r="G37" s="85"/>
      <c r="H37" s="86"/>
      <c r="I37" s="87">
        <v>1144100</v>
      </c>
      <c r="J37" s="87">
        <v>1144100</v>
      </c>
      <c r="K37" s="86">
        <v>100</v>
      </c>
    </row>
    <row r="38" spans="1:11" s="21" customFormat="1" ht="111.75" customHeight="1">
      <c r="A38" s="19" t="s">
        <v>444</v>
      </c>
      <c r="B38" s="95" t="s">
        <v>424</v>
      </c>
      <c r="C38" s="85">
        <v>1762082</v>
      </c>
      <c r="D38" s="85">
        <v>1680386.68</v>
      </c>
      <c r="E38" s="86">
        <v>95.36370498081247</v>
      </c>
      <c r="F38" s="85"/>
      <c r="G38" s="85"/>
      <c r="H38" s="86"/>
      <c r="I38" s="87">
        <v>1762082</v>
      </c>
      <c r="J38" s="87">
        <v>1680386.68</v>
      </c>
      <c r="K38" s="86">
        <v>95.36370498081247</v>
      </c>
    </row>
    <row r="39" spans="1:11" s="21" customFormat="1" ht="75" customHeight="1">
      <c r="A39" s="19" t="s">
        <v>529</v>
      </c>
      <c r="B39" s="96" t="s">
        <v>426</v>
      </c>
      <c r="C39" s="85">
        <v>500000</v>
      </c>
      <c r="D39" s="85">
        <v>499999.92</v>
      </c>
      <c r="E39" s="86">
        <v>99.999984</v>
      </c>
      <c r="F39" s="85"/>
      <c r="G39" s="85"/>
      <c r="H39" s="86"/>
      <c r="I39" s="87">
        <v>500000</v>
      </c>
      <c r="J39" s="87">
        <v>499999.92</v>
      </c>
      <c r="K39" s="86">
        <v>99.999984</v>
      </c>
    </row>
    <row r="40" spans="1:19" s="37" customFormat="1" ht="74.25" customHeight="1">
      <c r="A40" s="19" t="s">
        <v>255</v>
      </c>
      <c r="B40" s="95" t="s">
        <v>421</v>
      </c>
      <c r="C40" s="85">
        <v>67245669</v>
      </c>
      <c r="D40" s="85">
        <v>60481870.48</v>
      </c>
      <c r="E40" s="86">
        <v>89.94165926135705</v>
      </c>
      <c r="F40" s="85">
        <v>454404</v>
      </c>
      <c r="G40" s="85">
        <v>19278.76</v>
      </c>
      <c r="H40" s="86">
        <v>4.242647511905704</v>
      </c>
      <c r="I40" s="87">
        <v>67700073</v>
      </c>
      <c r="J40" s="87">
        <v>60501149.239999995</v>
      </c>
      <c r="K40" s="86">
        <v>89.36644608935649</v>
      </c>
      <c r="L40" s="21"/>
      <c r="M40" s="21"/>
      <c r="N40" s="21"/>
      <c r="O40" s="21"/>
      <c r="P40" s="21"/>
      <c r="Q40" s="21"/>
      <c r="R40" s="21"/>
      <c r="S40" s="21"/>
    </row>
    <row r="41" spans="1:11" s="21" customFormat="1" ht="94.5" customHeight="1">
      <c r="A41" s="19" t="s">
        <v>507</v>
      </c>
      <c r="B41" s="95" t="s">
        <v>509</v>
      </c>
      <c r="C41" s="85">
        <v>554281306</v>
      </c>
      <c r="D41" s="85">
        <v>445288430.65</v>
      </c>
      <c r="E41" s="86">
        <v>80.33618053321105</v>
      </c>
      <c r="F41" s="85">
        <v>44719426</v>
      </c>
      <c r="G41" s="85">
        <v>10489575.1</v>
      </c>
      <c r="H41" s="86">
        <v>23.456417128430942</v>
      </c>
      <c r="I41" s="87">
        <v>599000732</v>
      </c>
      <c r="J41" s="87">
        <v>455778005.75</v>
      </c>
      <c r="K41" s="86">
        <v>76.08972433609647</v>
      </c>
    </row>
    <row r="42" spans="1:11" s="21" customFormat="1" ht="91.5" customHeight="1">
      <c r="A42" s="19" t="s">
        <v>510</v>
      </c>
      <c r="B42" s="95" t="s">
        <v>512</v>
      </c>
      <c r="C42" s="85">
        <v>43262994</v>
      </c>
      <c r="D42" s="85">
        <v>42547723.23</v>
      </c>
      <c r="E42" s="86">
        <v>98.34669147031293</v>
      </c>
      <c r="F42" s="85"/>
      <c r="G42" s="85"/>
      <c r="H42" s="86"/>
      <c r="I42" s="87">
        <v>43262994</v>
      </c>
      <c r="J42" s="87">
        <v>42547723.23</v>
      </c>
      <c r="K42" s="86">
        <v>98.34669147031293</v>
      </c>
    </row>
    <row r="43" spans="1:19" s="18" customFormat="1" ht="172.5" customHeight="1">
      <c r="A43" s="19" t="s">
        <v>531</v>
      </c>
      <c r="B43" s="96" t="s">
        <v>533</v>
      </c>
      <c r="C43" s="85">
        <v>180000</v>
      </c>
      <c r="D43" s="85">
        <v>180000</v>
      </c>
      <c r="E43" s="86">
        <v>100</v>
      </c>
      <c r="F43" s="85"/>
      <c r="G43" s="85"/>
      <c r="H43" s="86"/>
      <c r="I43" s="87">
        <v>180000</v>
      </c>
      <c r="J43" s="87">
        <v>180000</v>
      </c>
      <c r="K43" s="86">
        <v>100</v>
      </c>
      <c r="L43" s="21"/>
      <c r="M43" s="21"/>
      <c r="N43" s="21"/>
      <c r="O43" s="21"/>
      <c r="P43" s="21"/>
      <c r="Q43" s="21"/>
      <c r="R43" s="21"/>
      <c r="S43" s="21"/>
    </row>
    <row r="44" spans="1:11" s="21" customFormat="1" ht="77.25" customHeight="1">
      <c r="A44" s="19" t="s">
        <v>514</v>
      </c>
      <c r="B44" s="95" t="s">
        <v>484</v>
      </c>
      <c r="C44" s="85">
        <v>148483247</v>
      </c>
      <c r="D44" s="85">
        <v>126230330.37</v>
      </c>
      <c r="E44" s="86">
        <v>85.01318022093092</v>
      </c>
      <c r="F44" s="85">
        <v>18899565</v>
      </c>
      <c r="G44" s="85">
        <v>12605873.13</v>
      </c>
      <c r="H44" s="86">
        <v>66.69927657065124</v>
      </c>
      <c r="I44" s="87">
        <v>167382812</v>
      </c>
      <c r="J44" s="87">
        <v>138836203.5</v>
      </c>
      <c r="K44" s="86">
        <v>82.94531669117855</v>
      </c>
    </row>
    <row r="45" spans="1:11" s="21" customFormat="1" ht="67.5" customHeight="1">
      <c r="A45" s="19" t="s">
        <v>513</v>
      </c>
      <c r="B45" s="95" t="s">
        <v>480</v>
      </c>
      <c r="C45" s="85">
        <v>20754561</v>
      </c>
      <c r="D45" s="85">
        <v>18245522.99</v>
      </c>
      <c r="E45" s="86">
        <v>87.91090782406815</v>
      </c>
      <c r="F45" s="85"/>
      <c r="G45" s="85"/>
      <c r="H45" s="86"/>
      <c r="I45" s="87">
        <v>20754561</v>
      </c>
      <c r="J45" s="87">
        <v>18245522.99</v>
      </c>
      <c r="K45" s="86">
        <v>87.91090782406815</v>
      </c>
    </row>
    <row r="46" spans="1:11" s="21" customFormat="1" ht="154.5" customHeight="1">
      <c r="A46" s="19" t="s">
        <v>446</v>
      </c>
      <c r="B46" s="95" t="s">
        <v>449</v>
      </c>
      <c r="C46" s="85">
        <v>275000</v>
      </c>
      <c r="D46" s="85">
        <v>245680.02</v>
      </c>
      <c r="E46" s="86">
        <v>89.3381890909091</v>
      </c>
      <c r="F46" s="85"/>
      <c r="G46" s="85"/>
      <c r="H46" s="86"/>
      <c r="I46" s="87">
        <v>275000</v>
      </c>
      <c r="J46" s="87">
        <v>245680.02</v>
      </c>
      <c r="K46" s="86">
        <v>89.3381890909091</v>
      </c>
    </row>
    <row r="47" spans="1:11" s="21" customFormat="1" ht="37.5" customHeight="1">
      <c r="A47" s="19" t="s">
        <v>258</v>
      </c>
      <c r="B47" s="95" t="s">
        <v>422</v>
      </c>
      <c r="C47" s="85">
        <v>72122240</v>
      </c>
      <c r="D47" s="85">
        <v>69732118.62</v>
      </c>
      <c r="E47" s="86">
        <v>96.68601338505293</v>
      </c>
      <c r="F47" s="85">
        <v>3805826</v>
      </c>
      <c r="G47" s="85">
        <v>1527428.73</v>
      </c>
      <c r="H47" s="86">
        <v>40.133961195283234</v>
      </c>
      <c r="I47" s="87">
        <v>75928066</v>
      </c>
      <c r="J47" s="87">
        <v>71259547.35000001</v>
      </c>
      <c r="K47" s="86">
        <v>93.85139264577082</v>
      </c>
    </row>
    <row r="48" spans="1:11" s="21" customFormat="1" ht="56.25" customHeight="1">
      <c r="A48" s="19" t="s">
        <v>261</v>
      </c>
      <c r="B48" s="95" t="s">
        <v>199</v>
      </c>
      <c r="C48" s="85">
        <v>39354884</v>
      </c>
      <c r="D48" s="85">
        <v>36515519.21</v>
      </c>
      <c r="E48" s="86">
        <v>92.78522891847426</v>
      </c>
      <c r="F48" s="85">
        <v>614000</v>
      </c>
      <c r="G48" s="85">
        <v>214456.7</v>
      </c>
      <c r="H48" s="86">
        <v>34.9278013029316</v>
      </c>
      <c r="I48" s="87">
        <v>39968884</v>
      </c>
      <c r="J48" s="87">
        <v>36729975.910000004</v>
      </c>
      <c r="K48" s="86">
        <v>91.89642600478913</v>
      </c>
    </row>
    <row r="49" spans="1:11" s="21" customFormat="1" ht="53.25" customHeight="1">
      <c r="A49" s="19" t="s">
        <v>515</v>
      </c>
      <c r="B49" s="95" t="s">
        <v>264</v>
      </c>
      <c r="C49" s="85">
        <v>7355773</v>
      </c>
      <c r="D49" s="85">
        <v>7209683.8</v>
      </c>
      <c r="E49" s="86">
        <v>98.0139517627855</v>
      </c>
      <c r="F49" s="85"/>
      <c r="G49" s="85">
        <v>224946</v>
      </c>
      <c r="H49" s="86"/>
      <c r="I49" s="87">
        <v>7355773</v>
      </c>
      <c r="J49" s="87">
        <v>7434629.8</v>
      </c>
      <c r="K49" s="86">
        <v>101.07203960753003</v>
      </c>
    </row>
    <row r="50" spans="1:11" s="21" customFormat="1" ht="34.5" customHeight="1">
      <c r="A50" s="19" t="s">
        <v>517</v>
      </c>
      <c r="B50" s="95" t="s">
        <v>519</v>
      </c>
      <c r="C50" s="85">
        <v>2380936</v>
      </c>
      <c r="D50" s="85">
        <v>1532330.33</v>
      </c>
      <c r="E50" s="86">
        <v>64.35831664521852</v>
      </c>
      <c r="F50" s="85">
        <v>800000</v>
      </c>
      <c r="G50" s="85">
        <v>90406.26</v>
      </c>
      <c r="H50" s="86">
        <v>11.3007825</v>
      </c>
      <c r="I50" s="87">
        <v>3180936</v>
      </c>
      <c r="J50" s="87">
        <v>1622736.59</v>
      </c>
      <c r="K50" s="86">
        <v>51.014436945603435</v>
      </c>
    </row>
    <row r="51" spans="1:11" s="21" customFormat="1" ht="117" customHeight="1">
      <c r="A51" s="19" t="s">
        <v>265</v>
      </c>
      <c r="B51" s="95" t="s">
        <v>118</v>
      </c>
      <c r="C51" s="85">
        <v>5600000</v>
      </c>
      <c r="D51" s="85">
        <v>0</v>
      </c>
      <c r="E51" s="86">
        <v>0</v>
      </c>
      <c r="F51" s="85"/>
      <c r="G51" s="85"/>
      <c r="H51" s="86"/>
      <c r="I51" s="87">
        <v>5600000</v>
      </c>
      <c r="J51" s="87">
        <v>0</v>
      </c>
      <c r="K51" s="86">
        <v>0</v>
      </c>
    </row>
    <row r="52" spans="1:11" s="21" customFormat="1" ht="89.25" customHeight="1">
      <c r="A52" s="19" t="s">
        <v>266</v>
      </c>
      <c r="B52" s="95" t="s">
        <v>268</v>
      </c>
      <c r="C52" s="85">
        <v>65116530</v>
      </c>
      <c r="D52" s="85">
        <v>63742799.66</v>
      </c>
      <c r="E52" s="86">
        <v>97.89035082182666</v>
      </c>
      <c r="F52" s="85"/>
      <c r="G52" s="85"/>
      <c r="H52" s="86"/>
      <c r="I52" s="87">
        <v>65116530</v>
      </c>
      <c r="J52" s="87">
        <v>63742799.66</v>
      </c>
      <c r="K52" s="86">
        <v>97.89035082182666</v>
      </c>
    </row>
    <row r="53" spans="1:11" s="62" customFormat="1" ht="112.5" customHeight="1">
      <c r="A53" s="23" t="s">
        <v>269</v>
      </c>
      <c r="B53" s="92" t="s">
        <v>272</v>
      </c>
      <c r="C53" s="89">
        <v>28536100</v>
      </c>
      <c r="D53" s="89">
        <v>21205061.25</v>
      </c>
      <c r="E53" s="90">
        <v>74.30959819316585</v>
      </c>
      <c r="F53" s="89"/>
      <c r="G53" s="89"/>
      <c r="H53" s="97"/>
      <c r="I53" s="89">
        <v>28536100</v>
      </c>
      <c r="J53" s="89">
        <v>21205061.25</v>
      </c>
      <c r="K53" s="90">
        <v>74.30959819316585</v>
      </c>
    </row>
    <row r="54" spans="1:11" s="75" customFormat="1" ht="48.75" customHeight="1">
      <c r="A54" s="78" t="s">
        <v>203</v>
      </c>
      <c r="B54" s="81" t="s">
        <v>202</v>
      </c>
      <c r="C54" s="82">
        <v>726096218</v>
      </c>
      <c r="D54" s="82">
        <v>595426336.8199999</v>
      </c>
      <c r="E54" s="83">
        <v>82.00377884629057</v>
      </c>
      <c r="F54" s="82">
        <v>91100738</v>
      </c>
      <c r="G54" s="82">
        <v>75369899.8</v>
      </c>
      <c r="H54" s="83">
        <v>82.73247994983312</v>
      </c>
      <c r="I54" s="82">
        <v>817196956</v>
      </c>
      <c r="J54" s="82">
        <v>670796236.6199999</v>
      </c>
      <c r="K54" s="83">
        <v>82.08501410766388</v>
      </c>
    </row>
    <row r="55" spans="1:11" s="21" customFormat="1" ht="72" customHeight="1">
      <c r="A55" s="19" t="s">
        <v>483</v>
      </c>
      <c r="B55" s="95" t="s">
        <v>484</v>
      </c>
      <c r="C55" s="87">
        <v>101278530</v>
      </c>
      <c r="D55" s="85">
        <v>83175207.09</v>
      </c>
      <c r="E55" s="86">
        <v>82.12521162185115</v>
      </c>
      <c r="F55" s="87">
        <v>19145060</v>
      </c>
      <c r="G55" s="85">
        <v>9884472.05</v>
      </c>
      <c r="H55" s="86">
        <v>51.6293605243337</v>
      </c>
      <c r="I55" s="87">
        <v>120423590</v>
      </c>
      <c r="J55" s="87">
        <v>93059679.14</v>
      </c>
      <c r="K55" s="86">
        <v>77.2769514179074</v>
      </c>
    </row>
    <row r="56" spans="1:11" s="21" customFormat="1" ht="69.75" customHeight="1">
      <c r="A56" s="19" t="s">
        <v>485</v>
      </c>
      <c r="B56" s="95" t="s">
        <v>486</v>
      </c>
      <c r="C56" s="87">
        <v>2677860</v>
      </c>
      <c r="D56" s="85">
        <v>2677860</v>
      </c>
      <c r="E56" s="86">
        <v>100</v>
      </c>
      <c r="F56" s="87"/>
      <c r="G56" s="85"/>
      <c r="H56" s="86"/>
      <c r="I56" s="87">
        <v>2677860</v>
      </c>
      <c r="J56" s="87">
        <v>2677860</v>
      </c>
      <c r="K56" s="86">
        <v>100</v>
      </c>
    </row>
    <row r="57" spans="1:11" s="21" customFormat="1" ht="60" customHeight="1">
      <c r="A57" s="19" t="s">
        <v>204</v>
      </c>
      <c r="B57" s="95" t="s">
        <v>199</v>
      </c>
      <c r="C57" s="87">
        <v>4109628</v>
      </c>
      <c r="D57" s="85">
        <v>3621385.87</v>
      </c>
      <c r="E57" s="86">
        <v>88.11955412996018</v>
      </c>
      <c r="F57" s="87">
        <v>1349436</v>
      </c>
      <c r="G57" s="85">
        <v>401907.89</v>
      </c>
      <c r="H57" s="86">
        <v>29.78339765650242</v>
      </c>
      <c r="I57" s="87">
        <v>5459064</v>
      </c>
      <c r="J57" s="87">
        <v>4023293.7600000002</v>
      </c>
      <c r="K57" s="86">
        <v>73.69933307248276</v>
      </c>
    </row>
    <row r="58" spans="1:11" s="21" customFormat="1" ht="53.25" customHeight="1">
      <c r="A58" s="19" t="s">
        <v>205</v>
      </c>
      <c r="B58" s="95" t="s">
        <v>208</v>
      </c>
      <c r="C58" s="87">
        <v>32212196</v>
      </c>
      <c r="D58" s="85">
        <v>27090051.54</v>
      </c>
      <c r="E58" s="86">
        <v>84.09874179332573</v>
      </c>
      <c r="F58" s="87"/>
      <c r="G58" s="85"/>
      <c r="H58" s="86"/>
      <c r="I58" s="87">
        <v>32212196</v>
      </c>
      <c r="J58" s="87">
        <v>27090051.54</v>
      </c>
      <c r="K58" s="86">
        <v>84.09874179332573</v>
      </c>
    </row>
    <row r="59" spans="1:11" s="21" customFormat="1" ht="50.25" customHeight="1">
      <c r="A59" s="19" t="s">
        <v>209</v>
      </c>
      <c r="B59" s="95" t="s">
        <v>212</v>
      </c>
      <c r="C59" s="87">
        <v>94056877</v>
      </c>
      <c r="D59" s="85">
        <v>64966682.63</v>
      </c>
      <c r="E59" s="86">
        <v>69.07169863826118</v>
      </c>
      <c r="F59" s="87"/>
      <c r="G59" s="85"/>
      <c r="H59" s="86"/>
      <c r="I59" s="87">
        <v>94056877</v>
      </c>
      <c r="J59" s="87">
        <v>64966682.63</v>
      </c>
      <c r="K59" s="86">
        <v>69.07169863826118</v>
      </c>
    </row>
    <row r="60" spans="1:11" s="21" customFormat="1" ht="55.5" customHeight="1">
      <c r="A60" s="19" t="s">
        <v>213</v>
      </c>
      <c r="B60" s="95" t="s">
        <v>216</v>
      </c>
      <c r="C60" s="87">
        <v>7224671</v>
      </c>
      <c r="D60" s="85">
        <v>5228913.68</v>
      </c>
      <c r="E60" s="86">
        <v>72.37580341028678</v>
      </c>
      <c r="F60" s="87"/>
      <c r="G60" s="85"/>
      <c r="H60" s="86"/>
      <c r="I60" s="87">
        <v>7224671</v>
      </c>
      <c r="J60" s="87">
        <v>5228913.68</v>
      </c>
      <c r="K60" s="86">
        <v>72.37580341028678</v>
      </c>
    </row>
    <row r="61" spans="1:11" s="21" customFormat="1" ht="34.5" customHeight="1">
      <c r="A61" s="19" t="s">
        <v>217</v>
      </c>
      <c r="B61" s="95" t="s">
        <v>220</v>
      </c>
      <c r="C61" s="87">
        <v>8083560</v>
      </c>
      <c r="D61" s="85">
        <v>1849216.76</v>
      </c>
      <c r="E61" s="86">
        <v>22.876266892309825</v>
      </c>
      <c r="F61" s="87"/>
      <c r="G61" s="85"/>
      <c r="H61" s="86"/>
      <c r="I61" s="87">
        <v>8083560</v>
      </c>
      <c r="J61" s="87">
        <v>1849216.76</v>
      </c>
      <c r="K61" s="86">
        <v>22.876266892309825</v>
      </c>
    </row>
    <row r="62" spans="1:11" s="21" customFormat="1" ht="69" customHeight="1">
      <c r="A62" s="19" t="s">
        <v>221</v>
      </c>
      <c r="B62" s="95" t="s">
        <v>224</v>
      </c>
      <c r="C62" s="87">
        <v>112674366</v>
      </c>
      <c r="D62" s="85">
        <v>83928401.04</v>
      </c>
      <c r="E62" s="86">
        <v>74.48757336695377</v>
      </c>
      <c r="F62" s="87">
        <v>170000</v>
      </c>
      <c r="G62" s="85">
        <v>1364412.29</v>
      </c>
      <c r="H62" s="94" t="s">
        <v>653</v>
      </c>
      <c r="I62" s="87">
        <v>112844366</v>
      </c>
      <c r="J62" s="87">
        <v>85292813.33000001</v>
      </c>
      <c r="K62" s="86">
        <v>75.58446766407461</v>
      </c>
    </row>
    <row r="63" spans="1:11" s="21" customFormat="1" ht="38.25" customHeight="1">
      <c r="A63" s="19" t="s">
        <v>225</v>
      </c>
      <c r="B63" s="95" t="s">
        <v>228</v>
      </c>
      <c r="C63" s="87">
        <v>79040699</v>
      </c>
      <c r="D63" s="85">
        <v>75231422.05</v>
      </c>
      <c r="E63" s="86">
        <v>95.18061328126666</v>
      </c>
      <c r="F63" s="87"/>
      <c r="G63" s="85"/>
      <c r="H63" s="86"/>
      <c r="I63" s="87">
        <v>79040699</v>
      </c>
      <c r="J63" s="87">
        <v>75231422.05</v>
      </c>
      <c r="K63" s="86">
        <v>95.18061328126666</v>
      </c>
    </row>
    <row r="64" spans="1:11" s="21" customFormat="1" ht="48.75" customHeight="1">
      <c r="A64" s="19" t="s">
        <v>229</v>
      </c>
      <c r="B64" s="95" t="s">
        <v>232</v>
      </c>
      <c r="C64" s="87">
        <v>11017015</v>
      </c>
      <c r="D64" s="85">
        <v>6334200.08</v>
      </c>
      <c r="E64" s="86">
        <v>57.494703238581415</v>
      </c>
      <c r="F64" s="87"/>
      <c r="G64" s="85"/>
      <c r="H64" s="86"/>
      <c r="I64" s="87">
        <v>11017015</v>
      </c>
      <c r="J64" s="87">
        <v>6334200.08</v>
      </c>
      <c r="K64" s="86">
        <v>57.494703238581415</v>
      </c>
    </row>
    <row r="65" spans="1:11" s="21" customFormat="1" ht="54" customHeight="1">
      <c r="A65" s="19" t="s">
        <v>237</v>
      </c>
      <c r="B65" s="95" t="s">
        <v>240</v>
      </c>
      <c r="C65" s="87">
        <v>34580085</v>
      </c>
      <c r="D65" s="85">
        <v>29356989.84</v>
      </c>
      <c r="E65" s="86">
        <v>84.89565551964375</v>
      </c>
      <c r="F65" s="87"/>
      <c r="G65" s="85"/>
      <c r="H65" s="86"/>
      <c r="I65" s="87">
        <v>34580085</v>
      </c>
      <c r="J65" s="87">
        <v>29356989.84</v>
      </c>
      <c r="K65" s="86">
        <v>84.89565551964375</v>
      </c>
    </row>
    <row r="66" spans="1:11" s="21" customFormat="1" ht="53.25" customHeight="1">
      <c r="A66" s="19" t="s">
        <v>241</v>
      </c>
      <c r="B66" s="95" t="s">
        <v>243</v>
      </c>
      <c r="C66" s="87">
        <v>153448953</v>
      </c>
      <c r="D66" s="85">
        <v>143296554.21</v>
      </c>
      <c r="E66" s="86">
        <v>93.38385919778807</v>
      </c>
      <c r="F66" s="87">
        <v>5438519</v>
      </c>
      <c r="G66" s="85">
        <v>8444983.8</v>
      </c>
      <c r="H66" s="94" t="s">
        <v>654</v>
      </c>
      <c r="I66" s="87">
        <v>158887472</v>
      </c>
      <c r="J66" s="87">
        <v>151741538.01000002</v>
      </c>
      <c r="K66" s="86">
        <v>95.50251892106384</v>
      </c>
    </row>
    <row r="67" spans="1:11" s="21" customFormat="1" ht="50.25" customHeight="1">
      <c r="A67" s="19" t="s">
        <v>244</v>
      </c>
      <c r="B67" s="95" t="s">
        <v>246</v>
      </c>
      <c r="C67" s="87">
        <v>85593463</v>
      </c>
      <c r="D67" s="85">
        <v>68618017.73</v>
      </c>
      <c r="E67" s="86">
        <v>80.16735779226505</v>
      </c>
      <c r="F67" s="87">
        <v>25909014</v>
      </c>
      <c r="G67" s="85">
        <v>19370200</v>
      </c>
      <c r="H67" s="86">
        <v>74.76239736487078</v>
      </c>
      <c r="I67" s="87">
        <v>111502477</v>
      </c>
      <c r="J67" s="87">
        <v>87988217.73</v>
      </c>
      <c r="K67" s="86">
        <v>78.91144672059617</v>
      </c>
    </row>
    <row r="68" spans="1:11" s="21" customFormat="1" ht="71.25" customHeight="1">
      <c r="A68" s="19" t="s">
        <v>409</v>
      </c>
      <c r="B68" s="95" t="s">
        <v>411</v>
      </c>
      <c r="C68" s="87">
        <v>98315</v>
      </c>
      <c r="D68" s="85">
        <v>51434.3</v>
      </c>
      <c r="E68" s="86">
        <v>52.315821593856484</v>
      </c>
      <c r="F68" s="87">
        <v>19108709</v>
      </c>
      <c r="G68" s="85">
        <v>15923923.77</v>
      </c>
      <c r="H68" s="86">
        <v>83.33333125749103</v>
      </c>
      <c r="I68" s="87">
        <v>19207024</v>
      </c>
      <c r="J68" s="87">
        <v>15975358.07</v>
      </c>
      <c r="K68" s="86">
        <v>83.17456192068069</v>
      </c>
    </row>
    <row r="69" spans="1:11" s="21" customFormat="1" ht="69" customHeight="1">
      <c r="A69" s="23" t="s">
        <v>588</v>
      </c>
      <c r="B69" s="92" t="s">
        <v>52</v>
      </c>
      <c r="C69" s="89"/>
      <c r="D69" s="89"/>
      <c r="E69" s="90"/>
      <c r="F69" s="89">
        <v>19980000</v>
      </c>
      <c r="G69" s="89">
        <v>19980000</v>
      </c>
      <c r="H69" s="90">
        <v>100</v>
      </c>
      <c r="I69" s="89">
        <v>19980000</v>
      </c>
      <c r="J69" s="89">
        <v>19980000</v>
      </c>
      <c r="K69" s="90">
        <v>100</v>
      </c>
    </row>
    <row r="70" spans="1:11" s="75" customFormat="1" ht="50.25" customHeight="1">
      <c r="A70" s="78" t="s">
        <v>100</v>
      </c>
      <c r="B70" s="91" t="s">
        <v>99</v>
      </c>
      <c r="C70" s="82">
        <v>413581010</v>
      </c>
      <c r="D70" s="82">
        <v>289826676.27</v>
      </c>
      <c r="E70" s="83">
        <v>70.07736556134432</v>
      </c>
      <c r="F70" s="82">
        <v>65978028</v>
      </c>
      <c r="G70" s="82">
        <v>41530398.129999995</v>
      </c>
      <c r="H70" s="83">
        <v>62.94580088086294</v>
      </c>
      <c r="I70" s="82">
        <v>479559038</v>
      </c>
      <c r="J70" s="82">
        <v>331357074.4</v>
      </c>
      <c r="K70" s="83">
        <v>69.09620049742446</v>
      </c>
    </row>
    <row r="71" spans="1:11" s="21" customFormat="1" ht="68.25" customHeight="1">
      <c r="A71" s="19" t="s">
        <v>305</v>
      </c>
      <c r="B71" s="95" t="s">
        <v>307</v>
      </c>
      <c r="C71" s="87">
        <v>2256050</v>
      </c>
      <c r="D71" s="85">
        <v>710590.19</v>
      </c>
      <c r="E71" s="86">
        <v>31.497094036036437</v>
      </c>
      <c r="F71" s="87"/>
      <c r="G71" s="85"/>
      <c r="H71" s="86"/>
      <c r="I71" s="87">
        <v>2256050</v>
      </c>
      <c r="J71" s="87">
        <v>710590.19</v>
      </c>
      <c r="K71" s="86">
        <v>31.497094036036437</v>
      </c>
    </row>
    <row r="72" spans="1:11" s="21" customFormat="1" ht="32.25" customHeight="1">
      <c r="A72" s="19" t="s">
        <v>308</v>
      </c>
      <c r="B72" s="95" t="s">
        <v>310</v>
      </c>
      <c r="C72" s="87">
        <v>600</v>
      </c>
      <c r="D72" s="85">
        <v>0</v>
      </c>
      <c r="E72" s="86">
        <v>0</v>
      </c>
      <c r="F72" s="87"/>
      <c r="G72" s="85"/>
      <c r="H72" s="86"/>
      <c r="I72" s="87">
        <v>600</v>
      </c>
      <c r="J72" s="87">
        <v>0</v>
      </c>
      <c r="K72" s="86">
        <v>0</v>
      </c>
    </row>
    <row r="73" spans="1:11" s="21" customFormat="1" ht="59.25" customHeight="1">
      <c r="A73" s="19" t="s">
        <v>311</v>
      </c>
      <c r="B73" s="95" t="s">
        <v>314</v>
      </c>
      <c r="C73" s="87">
        <v>1250000</v>
      </c>
      <c r="D73" s="85">
        <v>743094.92</v>
      </c>
      <c r="E73" s="86">
        <v>59.4475936</v>
      </c>
      <c r="F73" s="87"/>
      <c r="G73" s="85"/>
      <c r="H73" s="86"/>
      <c r="I73" s="87">
        <v>1250000</v>
      </c>
      <c r="J73" s="87">
        <v>743094.92</v>
      </c>
      <c r="K73" s="86">
        <v>59.4475936</v>
      </c>
    </row>
    <row r="74" spans="1:11" s="21" customFormat="1" ht="93" customHeight="1">
      <c r="A74" s="19" t="s">
        <v>101</v>
      </c>
      <c r="B74" s="95" t="s">
        <v>104</v>
      </c>
      <c r="C74" s="87">
        <v>31219466</v>
      </c>
      <c r="D74" s="85">
        <v>30920051.14</v>
      </c>
      <c r="E74" s="86">
        <v>99.04093535744654</v>
      </c>
      <c r="F74" s="87">
        <v>2560424</v>
      </c>
      <c r="G74" s="85">
        <v>4771624.64</v>
      </c>
      <c r="H74" s="94" t="s">
        <v>650</v>
      </c>
      <c r="I74" s="87">
        <v>33779890</v>
      </c>
      <c r="J74" s="87">
        <v>35691675.78</v>
      </c>
      <c r="K74" s="86">
        <v>105.6595382045353</v>
      </c>
    </row>
    <row r="75" spans="1:19" s="18" customFormat="1" ht="158.25" customHeight="1">
      <c r="A75" s="19" t="s">
        <v>105</v>
      </c>
      <c r="B75" s="95" t="s">
        <v>108</v>
      </c>
      <c r="C75" s="87">
        <v>279411521</v>
      </c>
      <c r="D75" s="85">
        <v>204174806.26</v>
      </c>
      <c r="E75" s="86">
        <v>73.07315229138315</v>
      </c>
      <c r="F75" s="87">
        <v>61652604</v>
      </c>
      <c r="G75" s="85">
        <v>35552606.32</v>
      </c>
      <c r="H75" s="86">
        <v>57.666025460984585</v>
      </c>
      <c r="I75" s="87">
        <v>341064125</v>
      </c>
      <c r="J75" s="87">
        <v>239727412.57999998</v>
      </c>
      <c r="K75" s="86">
        <v>70.2880763492789</v>
      </c>
      <c r="L75" s="21"/>
      <c r="M75" s="21"/>
      <c r="N75" s="21"/>
      <c r="O75" s="21"/>
      <c r="P75" s="21"/>
      <c r="Q75" s="21"/>
      <c r="R75" s="21"/>
      <c r="S75" s="21"/>
    </row>
    <row r="76" spans="1:19" s="18" customFormat="1" ht="52.5" customHeight="1">
      <c r="A76" s="19" t="s">
        <v>109</v>
      </c>
      <c r="B76" s="95" t="s">
        <v>111</v>
      </c>
      <c r="C76" s="87">
        <v>16678619</v>
      </c>
      <c r="D76" s="85">
        <v>13652717.42</v>
      </c>
      <c r="E76" s="86">
        <v>81.85760115990419</v>
      </c>
      <c r="F76" s="87">
        <v>0</v>
      </c>
      <c r="G76" s="85">
        <v>1015964.73</v>
      </c>
      <c r="H76" s="86"/>
      <c r="I76" s="87">
        <v>16678619</v>
      </c>
      <c r="J76" s="87">
        <v>14668682.15</v>
      </c>
      <c r="K76" s="86">
        <v>87.94902113898038</v>
      </c>
      <c r="L76" s="21"/>
      <c r="M76" s="21"/>
      <c r="N76" s="21"/>
      <c r="O76" s="21"/>
      <c r="P76" s="21"/>
      <c r="Q76" s="21"/>
      <c r="R76" s="21"/>
      <c r="S76" s="21"/>
    </row>
    <row r="77" spans="1:19" s="18" customFormat="1" ht="53.25" customHeight="1">
      <c r="A77" s="19" t="s">
        <v>112</v>
      </c>
      <c r="B77" s="95" t="s">
        <v>476</v>
      </c>
      <c r="C77" s="87">
        <v>5542395</v>
      </c>
      <c r="D77" s="85">
        <v>5400139.17</v>
      </c>
      <c r="E77" s="86">
        <v>97.43331483952335</v>
      </c>
      <c r="F77" s="87">
        <v>0</v>
      </c>
      <c r="G77" s="85">
        <v>43418.96</v>
      </c>
      <c r="H77" s="86"/>
      <c r="I77" s="87">
        <v>5542395</v>
      </c>
      <c r="J77" s="87">
        <v>5443558.13</v>
      </c>
      <c r="K77" s="86">
        <v>98.21671190884085</v>
      </c>
      <c r="L77" s="21"/>
      <c r="M77" s="21"/>
      <c r="N77" s="21"/>
      <c r="O77" s="21"/>
      <c r="P77" s="21"/>
      <c r="Q77" s="21"/>
      <c r="R77" s="21"/>
      <c r="S77" s="21"/>
    </row>
    <row r="78" spans="1:19" s="18" customFormat="1" ht="46.5" customHeight="1">
      <c r="A78" s="19" t="s">
        <v>114</v>
      </c>
      <c r="B78" s="95" t="s">
        <v>116</v>
      </c>
      <c r="C78" s="87">
        <v>405887</v>
      </c>
      <c r="D78" s="85">
        <v>0</v>
      </c>
      <c r="E78" s="86">
        <v>0</v>
      </c>
      <c r="F78" s="87"/>
      <c r="G78" s="85"/>
      <c r="H78" s="86"/>
      <c r="I78" s="87">
        <v>405887</v>
      </c>
      <c r="J78" s="87">
        <v>0</v>
      </c>
      <c r="K78" s="86">
        <v>0</v>
      </c>
      <c r="L78" s="21"/>
      <c r="M78" s="21"/>
      <c r="N78" s="21"/>
      <c r="O78" s="21"/>
      <c r="P78" s="21"/>
      <c r="Q78" s="21"/>
      <c r="R78" s="21"/>
      <c r="S78" s="21"/>
    </row>
    <row r="79" spans="1:19" s="18" customFormat="1" ht="116.25" customHeight="1">
      <c r="A79" s="19" t="s">
        <v>117</v>
      </c>
      <c r="B79" s="95" t="s">
        <v>118</v>
      </c>
      <c r="C79" s="87">
        <v>9000000</v>
      </c>
      <c r="D79" s="85">
        <v>0</v>
      </c>
      <c r="E79" s="86">
        <v>0</v>
      </c>
      <c r="F79" s="87"/>
      <c r="G79" s="85"/>
      <c r="H79" s="86"/>
      <c r="I79" s="87">
        <v>9000000</v>
      </c>
      <c r="J79" s="87">
        <v>0</v>
      </c>
      <c r="K79" s="86">
        <v>0</v>
      </c>
      <c r="L79" s="21"/>
      <c r="M79" s="21"/>
      <c r="N79" s="21"/>
      <c r="O79" s="21"/>
      <c r="P79" s="21"/>
      <c r="Q79" s="21"/>
      <c r="R79" s="21"/>
      <c r="S79" s="21"/>
    </row>
    <row r="80" spans="1:19" s="18" customFormat="1" ht="97.5" customHeight="1">
      <c r="A80" s="19" t="s">
        <v>315</v>
      </c>
      <c r="B80" s="95" t="s">
        <v>317</v>
      </c>
      <c r="C80" s="87">
        <v>648957</v>
      </c>
      <c r="D80" s="85">
        <v>310861.28</v>
      </c>
      <c r="E80" s="86">
        <v>47.90167607406963</v>
      </c>
      <c r="F80" s="87"/>
      <c r="G80" s="85"/>
      <c r="H80" s="86"/>
      <c r="I80" s="87">
        <v>648957</v>
      </c>
      <c r="J80" s="87">
        <v>310861.28</v>
      </c>
      <c r="K80" s="86">
        <v>47.90167607406963</v>
      </c>
      <c r="L80" s="21"/>
      <c r="M80" s="21"/>
      <c r="N80" s="21"/>
      <c r="O80" s="21"/>
      <c r="P80" s="21"/>
      <c r="Q80" s="21"/>
      <c r="R80" s="21"/>
      <c r="S80" s="21"/>
    </row>
    <row r="81" spans="1:19" s="18" customFormat="1" ht="93" customHeight="1">
      <c r="A81" s="19" t="s">
        <v>456</v>
      </c>
      <c r="B81" s="95" t="s">
        <v>521</v>
      </c>
      <c r="C81" s="87">
        <v>391887</v>
      </c>
      <c r="D81" s="85">
        <v>75029.9</v>
      </c>
      <c r="E81" s="86">
        <v>19.1457996820512</v>
      </c>
      <c r="F81" s="87"/>
      <c r="G81" s="85"/>
      <c r="H81" s="86"/>
      <c r="I81" s="87">
        <v>391887</v>
      </c>
      <c r="J81" s="87">
        <v>75029.9</v>
      </c>
      <c r="K81" s="86">
        <v>19.1457996820512</v>
      </c>
      <c r="L81" s="21"/>
      <c r="M81" s="21"/>
      <c r="N81" s="21"/>
      <c r="O81" s="21"/>
      <c r="P81" s="21"/>
      <c r="Q81" s="21"/>
      <c r="R81" s="21"/>
      <c r="S81" s="21"/>
    </row>
    <row r="82" spans="1:19" s="18" customFormat="1" ht="70.5" customHeight="1">
      <c r="A82" s="19" t="s">
        <v>120</v>
      </c>
      <c r="B82" s="95" t="s">
        <v>119</v>
      </c>
      <c r="C82" s="87">
        <v>11257041</v>
      </c>
      <c r="D82" s="85">
        <v>10513192.76</v>
      </c>
      <c r="E82" s="86">
        <v>93.39215127669874</v>
      </c>
      <c r="F82" s="87">
        <v>15000</v>
      </c>
      <c r="G82" s="85">
        <v>146783.48</v>
      </c>
      <c r="H82" s="94" t="s">
        <v>655</v>
      </c>
      <c r="I82" s="87">
        <v>11272041</v>
      </c>
      <c r="J82" s="87">
        <v>10659976.24</v>
      </c>
      <c r="K82" s="86">
        <v>94.57006268873579</v>
      </c>
      <c r="L82" s="21"/>
      <c r="M82" s="21"/>
      <c r="N82" s="21"/>
      <c r="O82" s="21"/>
      <c r="P82" s="21"/>
      <c r="Q82" s="21"/>
      <c r="R82" s="21"/>
      <c r="S82" s="21"/>
    </row>
    <row r="83" spans="1:19" s="18" customFormat="1" ht="74.25" customHeight="1">
      <c r="A83" s="19" t="s">
        <v>122</v>
      </c>
      <c r="B83" s="95" t="s">
        <v>95</v>
      </c>
      <c r="C83" s="87">
        <v>2055344</v>
      </c>
      <c r="D83" s="85">
        <v>1985685</v>
      </c>
      <c r="E83" s="86">
        <v>96.61083497458333</v>
      </c>
      <c r="F83" s="87"/>
      <c r="G83" s="85"/>
      <c r="H83" s="86"/>
      <c r="I83" s="87">
        <v>2055344</v>
      </c>
      <c r="J83" s="87">
        <v>1985685</v>
      </c>
      <c r="K83" s="86">
        <v>96.61083497458333</v>
      </c>
      <c r="L83" s="21"/>
      <c r="M83" s="21"/>
      <c r="N83" s="21"/>
      <c r="O83" s="21"/>
      <c r="P83" s="21"/>
      <c r="Q83" s="21"/>
      <c r="R83" s="21"/>
      <c r="S83" s="21"/>
    </row>
    <row r="84" spans="1:19" s="18" customFormat="1" ht="51" customHeight="1">
      <c r="A84" s="19" t="s">
        <v>125</v>
      </c>
      <c r="B84" s="84" t="s">
        <v>124</v>
      </c>
      <c r="C84" s="85">
        <v>53258487</v>
      </c>
      <c r="D84" s="85">
        <v>21135752.23</v>
      </c>
      <c r="E84" s="86">
        <v>39.68522844068026</v>
      </c>
      <c r="F84" s="85">
        <v>1750000</v>
      </c>
      <c r="G84" s="85">
        <v>0</v>
      </c>
      <c r="H84" s="86">
        <v>0</v>
      </c>
      <c r="I84" s="87">
        <v>55008487</v>
      </c>
      <c r="J84" s="87">
        <v>21135752.23</v>
      </c>
      <c r="K84" s="86">
        <v>38.42271144450855</v>
      </c>
      <c r="L84" s="21"/>
      <c r="M84" s="21"/>
      <c r="N84" s="21"/>
      <c r="O84" s="21"/>
      <c r="P84" s="21"/>
      <c r="Q84" s="21"/>
      <c r="R84" s="21"/>
      <c r="S84" s="21"/>
    </row>
    <row r="85" spans="1:19" s="18" customFormat="1" ht="49.5" customHeight="1">
      <c r="A85" s="23" t="s">
        <v>602</v>
      </c>
      <c r="B85" s="92" t="s">
        <v>375</v>
      </c>
      <c r="C85" s="89">
        <v>204756</v>
      </c>
      <c r="D85" s="89">
        <v>204756</v>
      </c>
      <c r="E85" s="90">
        <v>100</v>
      </c>
      <c r="F85" s="89"/>
      <c r="G85" s="89"/>
      <c r="H85" s="90"/>
      <c r="I85" s="89">
        <v>204756</v>
      </c>
      <c r="J85" s="89">
        <v>204756</v>
      </c>
      <c r="K85" s="90">
        <v>100</v>
      </c>
      <c r="L85" s="21"/>
      <c r="M85" s="21"/>
      <c r="N85" s="21"/>
      <c r="O85" s="21"/>
      <c r="P85" s="21"/>
      <c r="Q85" s="21"/>
      <c r="R85" s="21"/>
      <c r="S85" s="21"/>
    </row>
    <row r="86" spans="1:19" s="76" customFormat="1" ht="49.5" customHeight="1">
      <c r="A86" s="74" t="s">
        <v>86</v>
      </c>
      <c r="B86" s="81" t="s">
        <v>85</v>
      </c>
      <c r="C86" s="93">
        <v>57634881</v>
      </c>
      <c r="D86" s="93">
        <v>37925122.050000004</v>
      </c>
      <c r="E86" s="83">
        <v>65.80237764349684</v>
      </c>
      <c r="F86" s="93">
        <v>4406521</v>
      </c>
      <c r="G86" s="93">
        <v>456134.49</v>
      </c>
      <c r="H86" s="83">
        <v>10.35135178069048</v>
      </c>
      <c r="I86" s="82">
        <v>62041402</v>
      </c>
      <c r="J86" s="82">
        <v>38381256.54000001</v>
      </c>
      <c r="K86" s="83">
        <v>61.86394134033271</v>
      </c>
      <c r="L86" s="75"/>
      <c r="M86" s="75"/>
      <c r="N86" s="75"/>
      <c r="O86" s="75"/>
      <c r="P86" s="75"/>
      <c r="Q86" s="75"/>
      <c r="R86" s="75"/>
      <c r="S86" s="75"/>
    </row>
    <row r="87" spans="1:11" s="21" customFormat="1" ht="110.25" customHeight="1">
      <c r="A87" s="24" t="s">
        <v>87</v>
      </c>
      <c r="B87" s="95" t="s">
        <v>331</v>
      </c>
      <c r="C87" s="85">
        <v>50637232</v>
      </c>
      <c r="D87" s="85">
        <v>35977799.34</v>
      </c>
      <c r="E87" s="86">
        <v>71.05009085014758</v>
      </c>
      <c r="F87" s="85">
        <v>4406521</v>
      </c>
      <c r="G87" s="85">
        <v>346608.49</v>
      </c>
      <c r="H87" s="86">
        <v>7.865808196534182</v>
      </c>
      <c r="I87" s="87">
        <v>55043753</v>
      </c>
      <c r="J87" s="87">
        <v>36324407.830000006</v>
      </c>
      <c r="K87" s="86">
        <v>65.99188073167905</v>
      </c>
    </row>
    <row r="88" spans="1:19" s="18" customFormat="1" ht="114.75" customHeight="1">
      <c r="A88" s="24" t="s">
        <v>90</v>
      </c>
      <c r="B88" s="95" t="s">
        <v>118</v>
      </c>
      <c r="C88" s="85">
        <v>4231165</v>
      </c>
      <c r="D88" s="85">
        <v>0</v>
      </c>
      <c r="E88" s="86">
        <v>0</v>
      </c>
      <c r="F88" s="85"/>
      <c r="G88" s="85"/>
      <c r="H88" s="86"/>
      <c r="I88" s="87">
        <v>4231165</v>
      </c>
      <c r="J88" s="87">
        <v>0</v>
      </c>
      <c r="K88" s="86">
        <v>0</v>
      </c>
      <c r="L88" s="21"/>
      <c r="M88" s="21"/>
      <c r="N88" s="21"/>
      <c r="O88" s="21"/>
      <c r="P88" s="21"/>
      <c r="Q88" s="21"/>
      <c r="R88" s="21"/>
      <c r="S88" s="21"/>
    </row>
    <row r="89" spans="1:19" s="18" customFormat="1" ht="72" customHeight="1">
      <c r="A89" s="23" t="s">
        <v>92</v>
      </c>
      <c r="B89" s="92" t="s">
        <v>95</v>
      </c>
      <c r="C89" s="89">
        <v>2766484</v>
      </c>
      <c r="D89" s="89">
        <v>1947322.71</v>
      </c>
      <c r="E89" s="90">
        <v>70.38980561608165</v>
      </c>
      <c r="F89" s="89">
        <v>0</v>
      </c>
      <c r="G89" s="89">
        <v>109526</v>
      </c>
      <c r="H89" s="90"/>
      <c r="I89" s="89">
        <v>2766484</v>
      </c>
      <c r="J89" s="89">
        <v>2056848.71</v>
      </c>
      <c r="K89" s="90">
        <v>74.34883809196077</v>
      </c>
      <c r="L89" s="21"/>
      <c r="M89" s="21"/>
      <c r="N89" s="21"/>
      <c r="O89" s="21"/>
      <c r="P89" s="21"/>
      <c r="Q89" s="21"/>
      <c r="R89" s="21"/>
      <c r="S89" s="21"/>
    </row>
    <row r="90" spans="1:19" s="76" customFormat="1" ht="68.25" customHeight="1">
      <c r="A90" s="74" t="s">
        <v>128</v>
      </c>
      <c r="B90" s="81" t="s">
        <v>636</v>
      </c>
      <c r="C90" s="93">
        <v>292399899</v>
      </c>
      <c r="D90" s="93">
        <v>256824699.08</v>
      </c>
      <c r="E90" s="83">
        <v>87.83337475776625</v>
      </c>
      <c r="F90" s="93">
        <v>5741668</v>
      </c>
      <c r="G90" s="93">
        <v>1705935.13</v>
      </c>
      <c r="H90" s="83">
        <v>29.711490284704723</v>
      </c>
      <c r="I90" s="82">
        <v>298141567</v>
      </c>
      <c r="J90" s="82">
        <v>258530634.21</v>
      </c>
      <c r="K90" s="83">
        <v>86.71405225759747</v>
      </c>
      <c r="L90" s="75"/>
      <c r="M90" s="75"/>
      <c r="N90" s="75"/>
      <c r="O90" s="75"/>
      <c r="P90" s="75"/>
      <c r="Q90" s="75"/>
      <c r="R90" s="75"/>
      <c r="S90" s="75"/>
    </row>
    <row r="91" spans="1:19" s="37" customFormat="1" ht="73.5" customHeight="1">
      <c r="A91" s="24" t="s">
        <v>477</v>
      </c>
      <c r="B91" s="95" t="s">
        <v>479</v>
      </c>
      <c r="C91" s="85">
        <v>62477165</v>
      </c>
      <c r="D91" s="85">
        <v>48383835.53</v>
      </c>
      <c r="E91" s="86">
        <v>77.44243121466859</v>
      </c>
      <c r="F91" s="85">
        <v>1206891</v>
      </c>
      <c r="G91" s="85">
        <v>516090.08</v>
      </c>
      <c r="H91" s="86">
        <v>42.76194619066676</v>
      </c>
      <c r="I91" s="87">
        <v>63684056</v>
      </c>
      <c r="J91" s="87">
        <v>48899925.61</v>
      </c>
      <c r="K91" s="86">
        <v>76.78519347134548</v>
      </c>
      <c r="L91" s="21"/>
      <c r="M91" s="21"/>
      <c r="N91" s="21"/>
      <c r="O91" s="21"/>
      <c r="P91" s="21"/>
      <c r="Q91" s="21"/>
      <c r="R91" s="21"/>
      <c r="S91" s="21"/>
    </row>
    <row r="92" spans="1:19" s="37" customFormat="1" ht="68.25" customHeight="1">
      <c r="A92" s="24" t="s">
        <v>481</v>
      </c>
      <c r="B92" s="84" t="s">
        <v>480</v>
      </c>
      <c r="C92" s="85">
        <v>3634289</v>
      </c>
      <c r="D92" s="85">
        <v>2871393.21</v>
      </c>
      <c r="E92" s="86">
        <v>79.00838953644028</v>
      </c>
      <c r="F92" s="85"/>
      <c r="G92" s="85"/>
      <c r="H92" s="86"/>
      <c r="I92" s="87">
        <v>3634289</v>
      </c>
      <c r="J92" s="87">
        <v>2871393.21</v>
      </c>
      <c r="K92" s="86">
        <v>79.00838953644028</v>
      </c>
      <c r="L92" s="21"/>
      <c r="M92" s="21"/>
      <c r="N92" s="21"/>
      <c r="O92" s="21"/>
      <c r="P92" s="21"/>
      <c r="Q92" s="21"/>
      <c r="R92" s="21"/>
      <c r="S92" s="21"/>
    </row>
    <row r="93" spans="1:19" s="37" customFormat="1" ht="95.25" customHeight="1">
      <c r="A93" s="19" t="s">
        <v>44</v>
      </c>
      <c r="B93" s="98" t="s">
        <v>46</v>
      </c>
      <c r="C93" s="85">
        <v>215790</v>
      </c>
      <c r="D93" s="85">
        <v>215790</v>
      </c>
      <c r="E93" s="86">
        <v>100</v>
      </c>
      <c r="F93" s="85"/>
      <c r="G93" s="85"/>
      <c r="H93" s="86"/>
      <c r="I93" s="87">
        <v>215790</v>
      </c>
      <c r="J93" s="87">
        <v>215790</v>
      </c>
      <c r="K93" s="86">
        <v>100</v>
      </c>
      <c r="L93" s="21"/>
      <c r="M93" s="21"/>
      <c r="N93" s="21"/>
      <c r="O93" s="21"/>
      <c r="P93" s="21"/>
      <c r="Q93" s="21"/>
      <c r="R93" s="21"/>
      <c r="S93" s="21"/>
    </row>
    <row r="94" spans="1:19" s="18" customFormat="1" ht="21" customHeight="1">
      <c r="A94" s="24" t="s">
        <v>131</v>
      </c>
      <c r="B94" s="95" t="s">
        <v>134</v>
      </c>
      <c r="C94" s="85">
        <v>98746444</v>
      </c>
      <c r="D94" s="85">
        <v>96268534.53</v>
      </c>
      <c r="E94" s="86">
        <v>97.49063422476256</v>
      </c>
      <c r="F94" s="85">
        <v>1900000</v>
      </c>
      <c r="G94" s="85">
        <v>0</v>
      </c>
      <c r="H94" s="86">
        <v>0</v>
      </c>
      <c r="I94" s="87">
        <v>100646444</v>
      </c>
      <c r="J94" s="87">
        <v>96268534.53</v>
      </c>
      <c r="K94" s="86">
        <v>95.65020948976597</v>
      </c>
      <c r="L94" s="21"/>
      <c r="M94" s="21"/>
      <c r="N94" s="21"/>
      <c r="O94" s="21"/>
      <c r="P94" s="21"/>
      <c r="Q94" s="21"/>
      <c r="R94" s="21"/>
      <c r="S94" s="21"/>
    </row>
    <row r="95" spans="1:19" s="18" customFormat="1" ht="73.5" customHeight="1">
      <c r="A95" s="24" t="s">
        <v>135</v>
      </c>
      <c r="B95" s="95" t="s">
        <v>138</v>
      </c>
      <c r="C95" s="85">
        <v>50797130</v>
      </c>
      <c r="D95" s="85">
        <v>50514676.33</v>
      </c>
      <c r="E95" s="86">
        <v>99.4439574243663</v>
      </c>
      <c r="F95" s="85"/>
      <c r="G95" s="85"/>
      <c r="H95" s="86"/>
      <c r="I95" s="87">
        <v>50797130</v>
      </c>
      <c r="J95" s="87">
        <v>50514676.33</v>
      </c>
      <c r="K95" s="86">
        <v>99.4439574243663</v>
      </c>
      <c r="L95" s="21"/>
      <c r="M95" s="21"/>
      <c r="N95" s="21"/>
      <c r="O95" s="21"/>
      <c r="P95" s="21"/>
      <c r="Q95" s="21"/>
      <c r="R95" s="21"/>
      <c r="S95" s="21"/>
    </row>
    <row r="96" spans="1:19" s="18" customFormat="1" ht="30" customHeight="1">
      <c r="A96" s="24" t="s">
        <v>139</v>
      </c>
      <c r="B96" s="95" t="s">
        <v>142</v>
      </c>
      <c r="C96" s="85">
        <v>33061858</v>
      </c>
      <c r="D96" s="85">
        <v>29792394.27</v>
      </c>
      <c r="E96" s="86">
        <v>90.11107079946929</v>
      </c>
      <c r="F96" s="85">
        <v>125500</v>
      </c>
      <c r="G96" s="85">
        <v>859101.61</v>
      </c>
      <c r="H96" s="94" t="s">
        <v>656</v>
      </c>
      <c r="I96" s="87">
        <v>33187358</v>
      </c>
      <c r="J96" s="87">
        <v>30651495.88</v>
      </c>
      <c r="K96" s="86">
        <v>92.35895150195445</v>
      </c>
      <c r="L96" s="21"/>
      <c r="M96" s="21"/>
      <c r="N96" s="21"/>
      <c r="O96" s="21"/>
      <c r="P96" s="21"/>
      <c r="Q96" s="21"/>
      <c r="R96" s="21"/>
      <c r="S96" s="21"/>
    </row>
    <row r="97" spans="1:19" s="18" customFormat="1" ht="30.75" customHeight="1">
      <c r="A97" s="24" t="s">
        <v>143</v>
      </c>
      <c r="B97" s="95" t="s">
        <v>145</v>
      </c>
      <c r="C97" s="85">
        <v>20505114</v>
      </c>
      <c r="D97" s="85">
        <v>17928401.48</v>
      </c>
      <c r="E97" s="86">
        <v>87.43380543995025</v>
      </c>
      <c r="F97" s="85">
        <v>1951573</v>
      </c>
      <c r="G97" s="85">
        <v>330743.44</v>
      </c>
      <c r="H97" s="86">
        <v>16.94753104290744</v>
      </c>
      <c r="I97" s="87">
        <v>22456687</v>
      </c>
      <c r="J97" s="87">
        <v>18259144.92</v>
      </c>
      <c r="K97" s="86">
        <v>81.30827543706692</v>
      </c>
      <c r="L97" s="21"/>
      <c r="M97" s="21"/>
      <c r="N97" s="21"/>
      <c r="O97" s="21"/>
      <c r="P97" s="21"/>
      <c r="Q97" s="21"/>
      <c r="R97" s="21"/>
      <c r="S97" s="21"/>
    </row>
    <row r="98" spans="1:19" s="18" customFormat="1" ht="50.25" customHeight="1">
      <c r="A98" s="19" t="s">
        <v>146</v>
      </c>
      <c r="B98" s="84" t="s">
        <v>149</v>
      </c>
      <c r="C98" s="85">
        <v>12918520</v>
      </c>
      <c r="D98" s="85">
        <v>8800017.73</v>
      </c>
      <c r="E98" s="86">
        <v>68.11939548802805</v>
      </c>
      <c r="F98" s="85">
        <v>65000</v>
      </c>
      <c r="G98" s="85">
        <v>0</v>
      </c>
      <c r="H98" s="86">
        <v>0</v>
      </c>
      <c r="I98" s="87">
        <v>12983520</v>
      </c>
      <c r="J98" s="87">
        <v>8800017.73</v>
      </c>
      <c r="K98" s="86">
        <v>67.77836619037056</v>
      </c>
      <c r="L98" s="21"/>
      <c r="M98" s="21"/>
      <c r="N98" s="21"/>
      <c r="O98" s="21"/>
      <c r="P98" s="21"/>
      <c r="Q98" s="21"/>
      <c r="R98" s="21"/>
      <c r="S98" s="21"/>
    </row>
    <row r="99" spans="1:19" s="18" customFormat="1" ht="39.75" customHeight="1">
      <c r="A99" s="19" t="s">
        <v>338</v>
      </c>
      <c r="B99" s="84" t="s">
        <v>340</v>
      </c>
      <c r="C99" s="85">
        <v>6021389</v>
      </c>
      <c r="D99" s="85">
        <v>1457046</v>
      </c>
      <c r="E99" s="86">
        <v>24.19783873787261</v>
      </c>
      <c r="F99" s="85"/>
      <c r="G99" s="85"/>
      <c r="H99" s="86"/>
      <c r="I99" s="87">
        <v>6021389</v>
      </c>
      <c r="J99" s="87">
        <v>1457046</v>
      </c>
      <c r="K99" s="86">
        <v>24.19783873787261</v>
      </c>
      <c r="L99" s="21"/>
      <c r="M99" s="21"/>
      <c r="N99" s="21"/>
      <c r="O99" s="21"/>
      <c r="P99" s="21"/>
      <c r="Q99" s="21"/>
      <c r="R99" s="21"/>
      <c r="S99" s="21"/>
    </row>
    <row r="100" spans="1:19" s="18" customFormat="1" ht="51.75" customHeight="1">
      <c r="A100" s="23" t="s">
        <v>637</v>
      </c>
      <c r="B100" s="88" t="s">
        <v>355</v>
      </c>
      <c r="C100" s="89">
        <v>4022200</v>
      </c>
      <c r="D100" s="89">
        <v>592610</v>
      </c>
      <c r="E100" s="90">
        <v>14.733479190492766</v>
      </c>
      <c r="F100" s="89">
        <v>492704</v>
      </c>
      <c r="G100" s="89">
        <v>0</v>
      </c>
      <c r="H100" s="90">
        <v>0</v>
      </c>
      <c r="I100" s="89">
        <v>4514904</v>
      </c>
      <c r="J100" s="89">
        <v>592610</v>
      </c>
      <c r="K100" s="90">
        <v>13.125638994760465</v>
      </c>
      <c r="L100" s="21"/>
      <c r="M100" s="21"/>
      <c r="N100" s="21"/>
      <c r="O100" s="21"/>
      <c r="P100" s="21"/>
      <c r="Q100" s="21"/>
      <c r="R100" s="21"/>
      <c r="S100" s="21"/>
    </row>
    <row r="101" spans="1:19" s="76" customFormat="1" ht="52.5" customHeight="1">
      <c r="A101" s="74" t="s">
        <v>152</v>
      </c>
      <c r="B101" s="81" t="s">
        <v>151</v>
      </c>
      <c r="C101" s="93">
        <v>127575787</v>
      </c>
      <c r="D101" s="93">
        <v>103657579.16000001</v>
      </c>
      <c r="E101" s="83">
        <v>81.25176539965223</v>
      </c>
      <c r="F101" s="93">
        <v>7155225</v>
      </c>
      <c r="G101" s="93">
        <v>839414.4</v>
      </c>
      <c r="H101" s="83">
        <v>11.731488527614436</v>
      </c>
      <c r="I101" s="82">
        <v>134731012</v>
      </c>
      <c r="J101" s="82">
        <v>104496993.56000002</v>
      </c>
      <c r="K101" s="83">
        <v>77.55971844106688</v>
      </c>
      <c r="L101" s="75"/>
      <c r="M101" s="75"/>
      <c r="N101" s="75"/>
      <c r="O101" s="75"/>
      <c r="P101" s="75"/>
      <c r="Q101" s="75"/>
      <c r="R101" s="75"/>
      <c r="S101" s="75"/>
    </row>
    <row r="102" spans="1:19" s="18" customFormat="1" ht="70.5" customHeight="1">
      <c r="A102" s="24" t="s">
        <v>471</v>
      </c>
      <c r="B102" s="95" t="s">
        <v>426</v>
      </c>
      <c r="C102" s="85">
        <v>16256655</v>
      </c>
      <c r="D102" s="85">
        <v>14495742.46</v>
      </c>
      <c r="E102" s="86">
        <v>89.16805123809296</v>
      </c>
      <c r="F102" s="85">
        <v>173000</v>
      </c>
      <c r="G102" s="85">
        <v>579468.65</v>
      </c>
      <c r="H102" s="94" t="s">
        <v>657</v>
      </c>
      <c r="I102" s="87">
        <v>16429655</v>
      </c>
      <c r="J102" s="87">
        <v>15075211.110000001</v>
      </c>
      <c r="K102" s="86">
        <v>91.75610266922831</v>
      </c>
      <c r="L102" s="21"/>
      <c r="M102" s="21"/>
      <c r="N102" s="21"/>
      <c r="O102" s="21"/>
      <c r="P102" s="21"/>
      <c r="Q102" s="21"/>
      <c r="R102" s="21"/>
      <c r="S102" s="21"/>
    </row>
    <row r="103" spans="1:19" s="18" customFormat="1" ht="70.5" customHeight="1">
      <c r="A103" s="24" t="s">
        <v>473</v>
      </c>
      <c r="B103" s="95" t="s">
        <v>426</v>
      </c>
      <c r="C103" s="85">
        <v>4542389</v>
      </c>
      <c r="D103" s="85">
        <v>4506596.66</v>
      </c>
      <c r="E103" s="86">
        <v>99.21203710206237</v>
      </c>
      <c r="F103" s="85"/>
      <c r="G103" s="85"/>
      <c r="H103" s="86"/>
      <c r="I103" s="87">
        <v>4542389</v>
      </c>
      <c r="J103" s="87">
        <v>4506596.66</v>
      </c>
      <c r="K103" s="86">
        <v>99.21203710206237</v>
      </c>
      <c r="L103" s="21"/>
      <c r="M103" s="21"/>
      <c r="N103" s="21"/>
      <c r="O103" s="21"/>
      <c r="P103" s="21"/>
      <c r="Q103" s="21"/>
      <c r="R103" s="21"/>
      <c r="S103" s="21"/>
    </row>
    <row r="104" spans="1:11" s="21" customFormat="1" ht="74.25" customHeight="1">
      <c r="A104" s="24" t="s">
        <v>359</v>
      </c>
      <c r="B104" s="95" t="s">
        <v>361</v>
      </c>
      <c r="C104" s="85">
        <v>400000</v>
      </c>
      <c r="D104" s="85">
        <v>58222.94</v>
      </c>
      <c r="E104" s="86">
        <v>14.555735</v>
      </c>
      <c r="F104" s="85"/>
      <c r="G104" s="85"/>
      <c r="H104" s="86"/>
      <c r="I104" s="87">
        <v>400000</v>
      </c>
      <c r="J104" s="87">
        <v>58222.94</v>
      </c>
      <c r="K104" s="86">
        <v>14.555735</v>
      </c>
    </row>
    <row r="105" spans="1:19" s="18" customFormat="1" ht="49.5" customHeight="1">
      <c r="A105" s="24" t="s">
        <v>160</v>
      </c>
      <c r="B105" s="95" t="s">
        <v>162</v>
      </c>
      <c r="C105" s="85">
        <v>1948923</v>
      </c>
      <c r="D105" s="85">
        <v>1458417.72</v>
      </c>
      <c r="E105" s="86">
        <v>74.83198258730592</v>
      </c>
      <c r="F105" s="85"/>
      <c r="G105" s="85"/>
      <c r="H105" s="86"/>
      <c r="I105" s="87">
        <v>1948923</v>
      </c>
      <c r="J105" s="87">
        <v>1458417.72</v>
      </c>
      <c r="K105" s="86">
        <v>74.83198258730592</v>
      </c>
      <c r="L105" s="21"/>
      <c r="M105" s="21"/>
      <c r="N105" s="21"/>
      <c r="O105" s="21"/>
      <c r="P105" s="21"/>
      <c r="Q105" s="21"/>
      <c r="R105" s="21"/>
      <c r="S105" s="21"/>
    </row>
    <row r="106" spans="1:19" s="18" customFormat="1" ht="114.75" customHeight="1">
      <c r="A106" s="24" t="s">
        <v>163</v>
      </c>
      <c r="B106" s="95" t="s">
        <v>118</v>
      </c>
      <c r="C106" s="85">
        <v>2640224</v>
      </c>
      <c r="D106" s="85">
        <v>0</v>
      </c>
      <c r="E106" s="86">
        <v>0</v>
      </c>
      <c r="F106" s="85"/>
      <c r="G106" s="85"/>
      <c r="H106" s="86"/>
      <c r="I106" s="87">
        <v>2640224</v>
      </c>
      <c r="J106" s="87">
        <v>0</v>
      </c>
      <c r="K106" s="86">
        <v>0</v>
      </c>
      <c r="L106" s="21"/>
      <c r="M106" s="21"/>
      <c r="N106" s="21"/>
      <c r="O106" s="21"/>
      <c r="P106" s="21"/>
      <c r="Q106" s="21"/>
      <c r="R106" s="21"/>
      <c r="S106" s="21"/>
    </row>
    <row r="107" spans="1:19" s="18" customFormat="1" ht="68.25" customHeight="1">
      <c r="A107" s="24" t="s">
        <v>164</v>
      </c>
      <c r="B107" s="95" t="s">
        <v>95</v>
      </c>
      <c r="C107" s="85">
        <v>4222470</v>
      </c>
      <c r="D107" s="85">
        <v>3800250.12</v>
      </c>
      <c r="E107" s="86">
        <v>90.00064227809789</v>
      </c>
      <c r="F107" s="85">
        <v>1411289</v>
      </c>
      <c r="G107" s="85">
        <v>259842.1</v>
      </c>
      <c r="H107" s="86">
        <v>18.411686054380073</v>
      </c>
      <c r="I107" s="87">
        <v>5633759</v>
      </c>
      <c r="J107" s="87">
        <v>4060092.22</v>
      </c>
      <c r="K107" s="86">
        <v>72.06719740762784</v>
      </c>
      <c r="L107" s="21"/>
      <c r="M107" s="21"/>
      <c r="N107" s="21"/>
      <c r="O107" s="21"/>
      <c r="P107" s="21"/>
      <c r="Q107" s="21"/>
      <c r="R107" s="21"/>
      <c r="S107" s="21"/>
    </row>
    <row r="108" spans="1:19" s="18" customFormat="1" ht="65.25" customHeight="1">
      <c r="A108" s="24" t="s">
        <v>165</v>
      </c>
      <c r="B108" s="95" t="s">
        <v>168</v>
      </c>
      <c r="C108" s="85">
        <v>16703874</v>
      </c>
      <c r="D108" s="85">
        <v>9582312.11</v>
      </c>
      <c r="E108" s="86">
        <v>57.36580693795942</v>
      </c>
      <c r="F108" s="85"/>
      <c r="G108" s="85"/>
      <c r="H108" s="86"/>
      <c r="I108" s="87">
        <v>16703874</v>
      </c>
      <c r="J108" s="87">
        <v>9582312.11</v>
      </c>
      <c r="K108" s="86">
        <v>57.36580693795942</v>
      </c>
      <c r="L108" s="21"/>
      <c r="M108" s="21"/>
      <c r="N108" s="21"/>
      <c r="O108" s="21"/>
      <c r="P108" s="21"/>
      <c r="Q108" s="21"/>
      <c r="R108" s="21"/>
      <c r="S108" s="21"/>
    </row>
    <row r="109" spans="1:19" s="18" customFormat="1" ht="69.75" customHeight="1">
      <c r="A109" s="24" t="s">
        <v>169</v>
      </c>
      <c r="B109" s="95" t="s">
        <v>171</v>
      </c>
      <c r="C109" s="85">
        <v>1703012</v>
      </c>
      <c r="D109" s="85">
        <v>1086813.17</v>
      </c>
      <c r="E109" s="86">
        <v>63.817117554074784</v>
      </c>
      <c r="F109" s="85"/>
      <c r="G109" s="85"/>
      <c r="H109" s="86"/>
      <c r="I109" s="87">
        <v>1703012</v>
      </c>
      <c r="J109" s="87">
        <v>1086813.17</v>
      </c>
      <c r="K109" s="86">
        <v>63.817117554074784</v>
      </c>
      <c r="L109" s="21"/>
      <c r="M109" s="21"/>
      <c r="N109" s="21"/>
      <c r="O109" s="21"/>
      <c r="P109" s="21"/>
      <c r="Q109" s="21"/>
      <c r="R109" s="21"/>
      <c r="S109" s="21"/>
    </row>
    <row r="110" spans="1:19" s="18" customFormat="1" ht="75.75" customHeight="1">
      <c r="A110" s="24" t="s">
        <v>172</v>
      </c>
      <c r="B110" s="95" t="s">
        <v>174</v>
      </c>
      <c r="C110" s="85">
        <v>5886174</v>
      </c>
      <c r="D110" s="85">
        <v>5356004</v>
      </c>
      <c r="E110" s="86">
        <v>90.9929607925284</v>
      </c>
      <c r="F110" s="85">
        <v>291000</v>
      </c>
      <c r="G110" s="85">
        <v>0</v>
      </c>
      <c r="H110" s="86">
        <v>0</v>
      </c>
      <c r="I110" s="87">
        <v>6177174</v>
      </c>
      <c r="J110" s="87">
        <v>5356004</v>
      </c>
      <c r="K110" s="86">
        <v>86.7063806200052</v>
      </c>
      <c r="L110" s="21"/>
      <c r="M110" s="21"/>
      <c r="N110" s="21"/>
      <c r="O110" s="21"/>
      <c r="P110" s="21"/>
      <c r="Q110" s="21"/>
      <c r="R110" s="21"/>
      <c r="S110" s="21"/>
    </row>
    <row r="111" spans="1:19" s="18" customFormat="1" ht="72" customHeight="1">
      <c r="A111" s="24" t="s">
        <v>175</v>
      </c>
      <c r="B111" s="95" t="s">
        <v>177</v>
      </c>
      <c r="C111" s="85">
        <v>768360</v>
      </c>
      <c r="D111" s="85">
        <v>280008.12</v>
      </c>
      <c r="E111" s="86">
        <v>36.44230829298766</v>
      </c>
      <c r="F111" s="85"/>
      <c r="G111" s="85"/>
      <c r="H111" s="86"/>
      <c r="I111" s="87">
        <v>768360</v>
      </c>
      <c r="J111" s="87">
        <v>280008.12</v>
      </c>
      <c r="K111" s="86">
        <v>36.44230829298766</v>
      </c>
      <c r="L111" s="21"/>
      <c r="M111" s="21"/>
      <c r="N111" s="21"/>
      <c r="O111" s="21"/>
      <c r="P111" s="21"/>
      <c r="Q111" s="21"/>
      <c r="R111" s="21"/>
      <c r="S111" s="21"/>
    </row>
    <row r="112" spans="1:19" s="18" customFormat="1" ht="75" customHeight="1">
      <c r="A112" s="24" t="s">
        <v>178</v>
      </c>
      <c r="B112" s="95" t="s">
        <v>180</v>
      </c>
      <c r="C112" s="85">
        <v>39884095</v>
      </c>
      <c r="D112" s="85">
        <v>34352379.47</v>
      </c>
      <c r="E112" s="86">
        <v>86.1305226306376</v>
      </c>
      <c r="F112" s="85">
        <v>5158936</v>
      </c>
      <c r="G112" s="85">
        <v>0</v>
      </c>
      <c r="H112" s="86">
        <v>0</v>
      </c>
      <c r="I112" s="87">
        <v>45043031</v>
      </c>
      <c r="J112" s="87">
        <v>34352379.47</v>
      </c>
      <c r="K112" s="86">
        <v>76.26569239978544</v>
      </c>
      <c r="L112" s="21"/>
      <c r="M112" s="21"/>
      <c r="N112" s="21"/>
      <c r="O112" s="21"/>
      <c r="P112" s="21"/>
      <c r="Q112" s="21"/>
      <c r="R112" s="21"/>
      <c r="S112" s="21"/>
    </row>
    <row r="113" spans="1:19" s="18" customFormat="1" ht="74.25" customHeight="1">
      <c r="A113" s="24" t="s">
        <v>181</v>
      </c>
      <c r="B113" s="95" t="s">
        <v>183</v>
      </c>
      <c r="C113" s="85">
        <v>6408878</v>
      </c>
      <c r="D113" s="85">
        <v>5408878</v>
      </c>
      <c r="E113" s="86">
        <v>84.39664477932018</v>
      </c>
      <c r="F113" s="85"/>
      <c r="G113" s="85"/>
      <c r="H113" s="86"/>
      <c r="I113" s="87">
        <v>6408878</v>
      </c>
      <c r="J113" s="87">
        <v>5408878</v>
      </c>
      <c r="K113" s="86">
        <v>84.39664477932018</v>
      </c>
      <c r="L113" s="21"/>
      <c r="M113" s="21"/>
      <c r="N113" s="21"/>
      <c r="O113" s="21"/>
      <c r="P113" s="21"/>
      <c r="Q113" s="21"/>
      <c r="R113" s="21"/>
      <c r="S113" s="21"/>
    </row>
    <row r="114" spans="1:19" s="18" customFormat="1" ht="50.25" customHeight="1">
      <c r="A114" s="24" t="s">
        <v>184</v>
      </c>
      <c r="B114" s="95" t="s">
        <v>186</v>
      </c>
      <c r="C114" s="85">
        <v>19116934</v>
      </c>
      <c r="D114" s="85">
        <v>16603876.41</v>
      </c>
      <c r="E114" s="86">
        <v>86.85428536814533</v>
      </c>
      <c r="F114" s="85">
        <v>100000</v>
      </c>
      <c r="G114" s="85">
        <v>103.65</v>
      </c>
      <c r="H114" s="86">
        <v>0.10365</v>
      </c>
      <c r="I114" s="87">
        <v>19216934</v>
      </c>
      <c r="J114" s="87">
        <v>16603980.06</v>
      </c>
      <c r="K114" s="86">
        <v>86.40285729242761</v>
      </c>
      <c r="L114" s="21"/>
      <c r="M114" s="21"/>
      <c r="N114" s="21"/>
      <c r="O114" s="21"/>
      <c r="P114" s="21"/>
      <c r="Q114" s="21"/>
      <c r="R114" s="21"/>
      <c r="S114" s="21"/>
    </row>
    <row r="115" spans="1:19" s="18" customFormat="1" ht="74.25" customHeight="1">
      <c r="A115" s="24" t="s">
        <v>187</v>
      </c>
      <c r="B115" s="95" t="s">
        <v>523</v>
      </c>
      <c r="C115" s="85">
        <v>1743813</v>
      </c>
      <c r="D115" s="85">
        <v>1608811.65</v>
      </c>
      <c r="E115" s="86">
        <v>92.25826679810278</v>
      </c>
      <c r="F115" s="85"/>
      <c r="G115" s="85"/>
      <c r="H115" s="86"/>
      <c r="I115" s="87">
        <v>1743813</v>
      </c>
      <c r="J115" s="87">
        <v>1608811.65</v>
      </c>
      <c r="K115" s="86">
        <v>92.25826679810278</v>
      </c>
      <c r="L115" s="21"/>
      <c r="M115" s="21"/>
      <c r="N115" s="21"/>
      <c r="O115" s="21"/>
      <c r="P115" s="21"/>
      <c r="Q115" s="21"/>
      <c r="R115" s="21"/>
      <c r="S115" s="21"/>
    </row>
    <row r="116" spans="1:19" s="18" customFormat="1" ht="92.25" customHeight="1">
      <c r="A116" s="24" t="s">
        <v>189</v>
      </c>
      <c r="B116" s="95" t="s">
        <v>191</v>
      </c>
      <c r="C116" s="85">
        <v>920117</v>
      </c>
      <c r="D116" s="85">
        <v>717782.35</v>
      </c>
      <c r="E116" s="86">
        <v>78.00989982795666</v>
      </c>
      <c r="F116" s="85"/>
      <c r="G116" s="85"/>
      <c r="H116" s="86"/>
      <c r="I116" s="87">
        <v>920117</v>
      </c>
      <c r="J116" s="87">
        <v>717782.35</v>
      </c>
      <c r="K116" s="86">
        <v>78.00989982795666</v>
      </c>
      <c r="L116" s="21"/>
      <c r="M116" s="21"/>
      <c r="N116" s="21"/>
      <c r="O116" s="21"/>
      <c r="P116" s="21"/>
      <c r="Q116" s="21"/>
      <c r="R116" s="21"/>
      <c r="S116" s="21"/>
    </row>
    <row r="117" spans="1:19" s="18" customFormat="1" ht="43.5" customHeight="1">
      <c r="A117" s="23" t="s">
        <v>192</v>
      </c>
      <c r="B117" s="92" t="s">
        <v>194</v>
      </c>
      <c r="C117" s="89">
        <v>4429869</v>
      </c>
      <c r="D117" s="89">
        <v>4341483.98</v>
      </c>
      <c r="E117" s="90">
        <v>98.00479382121685</v>
      </c>
      <c r="F117" s="89">
        <v>21000</v>
      </c>
      <c r="G117" s="89">
        <v>0</v>
      </c>
      <c r="H117" s="90">
        <v>0</v>
      </c>
      <c r="I117" s="89">
        <v>4450869</v>
      </c>
      <c r="J117" s="89">
        <v>4341483.98</v>
      </c>
      <c r="K117" s="90">
        <v>97.54238958729184</v>
      </c>
      <c r="L117" s="21"/>
      <c r="M117" s="21"/>
      <c r="N117" s="21"/>
      <c r="O117" s="21"/>
      <c r="P117" s="21"/>
      <c r="Q117" s="21"/>
      <c r="R117" s="21"/>
      <c r="S117" s="21"/>
    </row>
    <row r="118" spans="1:19" s="76" customFormat="1" ht="74.25" customHeight="1">
      <c r="A118" s="78" t="s">
        <v>289</v>
      </c>
      <c r="B118" s="91" t="s">
        <v>288</v>
      </c>
      <c r="C118" s="93">
        <v>45493900</v>
      </c>
      <c r="D118" s="93">
        <v>37912447.66</v>
      </c>
      <c r="E118" s="83">
        <v>83.33523320708929</v>
      </c>
      <c r="F118" s="93">
        <v>1707683879</v>
      </c>
      <c r="G118" s="93">
        <v>155267845.78</v>
      </c>
      <c r="H118" s="83">
        <v>9.092306116453068</v>
      </c>
      <c r="I118" s="82">
        <v>1753177779</v>
      </c>
      <c r="J118" s="82">
        <v>193180293.44</v>
      </c>
      <c r="K118" s="83">
        <v>11.018865043463455</v>
      </c>
      <c r="L118" s="75"/>
      <c r="M118" s="75"/>
      <c r="N118" s="75"/>
      <c r="O118" s="75"/>
      <c r="P118" s="75"/>
      <c r="Q118" s="75"/>
      <c r="R118" s="75"/>
      <c r="S118" s="75"/>
    </row>
    <row r="119" spans="1:19" s="18" customFormat="1" ht="49.5" customHeight="1">
      <c r="A119" s="19" t="s">
        <v>384</v>
      </c>
      <c r="B119" s="95" t="s">
        <v>386</v>
      </c>
      <c r="C119" s="85">
        <v>18978200</v>
      </c>
      <c r="D119" s="85">
        <v>18978200</v>
      </c>
      <c r="E119" s="86">
        <v>100</v>
      </c>
      <c r="F119" s="85"/>
      <c r="G119" s="85"/>
      <c r="H119" s="86"/>
      <c r="I119" s="87">
        <v>18978200</v>
      </c>
      <c r="J119" s="87">
        <v>18978200</v>
      </c>
      <c r="K119" s="86">
        <v>100</v>
      </c>
      <c r="L119" s="21"/>
      <c r="M119" s="21"/>
      <c r="N119" s="21"/>
      <c r="O119" s="21"/>
      <c r="P119" s="21"/>
      <c r="Q119" s="21"/>
      <c r="R119" s="21"/>
      <c r="S119" s="21"/>
    </row>
    <row r="120" spans="1:19" s="18" customFormat="1" ht="129.75" customHeight="1">
      <c r="A120" s="19" t="s">
        <v>367</v>
      </c>
      <c r="B120" s="95" t="s">
        <v>373</v>
      </c>
      <c r="C120" s="85">
        <v>108000</v>
      </c>
      <c r="D120" s="85">
        <v>108000</v>
      </c>
      <c r="E120" s="86">
        <v>100</v>
      </c>
      <c r="F120" s="85"/>
      <c r="G120" s="85"/>
      <c r="H120" s="86"/>
      <c r="I120" s="87">
        <v>108000</v>
      </c>
      <c r="J120" s="87">
        <v>108000</v>
      </c>
      <c r="K120" s="86">
        <v>100</v>
      </c>
      <c r="L120" s="21"/>
      <c r="M120" s="21"/>
      <c r="N120" s="21"/>
      <c r="O120" s="21"/>
      <c r="P120" s="21"/>
      <c r="Q120" s="21"/>
      <c r="R120" s="21"/>
      <c r="S120" s="21"/>
    </row>
    <row r="121" spans="1:19" s="18" customFormat="1" ht="55.5" customHeight="1">
      <c r="A121" s="19" t="s">
        <v>380</v>
      </c>
      <c r="B121" s="95" t="s">
        <v>382</v>
      </c>
      <c r="C121" s="85"/>
      <c r="D121" s="85"/>
      <c r="E121" s="86"/>
      <c r="F121" s="85">
        <v>766844</v>
      </c>
      <c r="G121" s="85">
        <v>0</v>
      </c>
      <c r="H121" s="86">
        <v>0</v>
      </c>
      <c r="I121" s="87">
        <v>766844</v>
      </c>
      <c r="J121" s="87">
        <v>0</v>
      </c>
      <c r="K121" s="86">
        <v>0</v>
      </c>
      <c r="L121" s="21"/>
      <c r="M121" s="21"/>
      <c r="N121" s="21"/>
      <c r="O121" s="21"/>
      <c r="P121" s="21"/>
      <c r="Q121" s="21"/>
      <c r="R121" s="21"/>
      <c r="S121" s="21"/>
    </row>
    <row r="122" spans="1:19" s="18" customFormat="1" ht="75.75" customHeight="1">
      <c r="A122" s="19" t="s">
        <v>542</v>
      </c>
      <c r="B122" s="96" t="s">
        <v>319</v>
      </c>
      <c r="C122" s="85"/>
      <c r="D122" s="85"/>
      <c r="E122" s="86"/>
      <c r="F122" s="85">
        <v>6811668</v>
      </c>
      <c r="G122" s="85">
        <v>0</v>
      </c>
      <c r="H122" s="86">
        <v>0</v>
      </c>
      <c r="I122" s="87">
        <v>6811668</v>
      </c>
      <c r="J122" s="87">
        <v>0</v>
      </c>
      <c r="K122" s="86">
        <v>0</v>
      </c>
      <c r="L122" s="21"/>
      <c r="M122" s="21"/>
      <c r="N122" s="21"/>
      <c r="O122" s="21"/>
      <c r="P122" s="21"/>
      <c r="Q122" s="21"/>
      <c r="R122" s="21"/>
      <c r="S122" s="21"/>
    </row>
    <row r="123" spans="1:19" s="18" customFormat="1" ht="74.25" customHeight="1">
      <c r="A123" s="19" t="s">
        <v>606</v>
      </c>
      <c r="B123" s="96" t="s">
        <v>406</v>
      </c>
      <c r="C123" s="85"/>
      <c r="D123" s="85"/>
      <c r="E123" s="86"/>
      <c r="F123" s="85">
        <v>676332734</v>
      </c>
      <c r="G123" s="85">
        <v>0</v>
      </c>
      <c r="H123" s="86">
        <v>0</v>
      </c>
      <c r="I123" s="87">
        <v>676332734</v>
      </c>
      <c r="J123" s="87">
        <v>0</v>
      </c>
      <c r="K123" s="86">
        <v>0</v>
      </c>
      <c r="L123" s="21"/>
      <c r="M123" s="21"/>
      <c r="N123" s="21"/>
      <c r="O123" s="21"/>
      <c r="P123" s="21"/>
      <c r="Q123" s="21"/>
      <c r="R123" s="21"/>
      <c r="S123" s="21"/>
    </row>
    <row r="124" spans="1:19" s="18" customFormat="1" ht="78" customHeight="1">
      <c r="A124" s="19" t="s">
        <v>607</v>
      </c>
      <c r="B124" s="96" t="s">
        <v>282</v>
      </c>
      <c r="C124" s="85"/>
      <c r="D124" s="85"/>
      <c r="E124" s="86"/>
      <c r="F124" s="85">
        <v>1023755545</v>
      </c>
      <c r="G124" s="85">
        <v>155250757.78</v>
      </c>
      <c r="H124" s="86">
        <v>15.164827046675484</v>
      </c>
      <c r="I124" s="87">
        <v>1023755545</v>
      </c>
      <c r="J124" s="87">
        <v>155250757.78</v>
      </c>
      <c r="K124" s="86">
        <v>15.164827046675484</v>
      </c>
      <c r="L124" s="21"/>
      <c r="M124" s="21"/>
      <c r="N124" s="21"/>
      <c r="O124" s="21"/>
      <c r="P124" s="21"/>
      <c r="Q124" s="21"/>
      <c r="R124" s="21"/>
      <c r="S124" s="21"/>
    </row>
    <row r="125" spans="1:19" s="18" customFormat="1" ht="48.75" customHeight="1">
      <c r="A125" s="19" t="s">
        <v>11</v>
      </c>
      <c r="B125" s="96" t="s">
        <v>13</v>
      </c>
      <c r="C125" s="85">
        <v>50000</v>
      </c>
      <c r="D125" s="85">
        <v>0</v>
      </c>
      <c r="E125" s="86">
        <v>0</v>
      </c>
      <c r="F125" s="85"/>
      <c r="G125" s="85"/>
      <c r="H125" s="86"/>
      <c r="I125" s="87">
        <v>50000</v>
      </c>
      <c r="J125" s="87">
        <v>0</v>
      </c>
      <c r="K125" s="86">
        <v>0</v>
      </c>
      <c r="L125" s="21"/>
      <c r="M125" s="21"/>
      <c r="N125" s="21"/>
      <c r="O125" s="21"/>
      <c r="P125" s="21"/>
      <c r="Q125" s="21"/>
      <c r="R125" s="21"/>
      <c r="S125" s="21"/>
    </row>
    <row r="126" spans="1:19" s="18" customFormat="1" ht="68.25" customHeight="1">
      <c r="A126" s="19" t="s">
        <v>50</v>
      </c>
      <c r="B126" s="96" t="s">
        <v>52</v>
      </c>
      <c r="C126" s="85">
        <v>10000000</v>
      </c>
      <c r="D126" s="85">
        <v>9998775.58</v>
      </c>
      <c r="E126" s="86">
        <v>99.9877558</v>
      </c>
      <c r="F126" s="85"/>
      <c r="G126" s="85"/>
      <c r="H126" s="86"/>
      <c r="I126" s="87">
        <v>10000000</v>
      </c>
      <c r="J126" s="87">
        <v>9998775.58</v>
      </c>
      <c r="K126" s="86">
        <v>99.9877558</v>
      </c>
      <c r="L126" s="21"/>
      <c r="M126" s="21"/>
      <c r="N126" s="21"/>
      <c r="O126" s="21"/>
      <c r="P126" s="21"/>
      <c r="Q126" s="21"/>
      <c r="R126" s="21"/>
      <c r="S126" s="21"/>
    </row>
    <row r="127" spans="1:19" s="18" customFormat="1" ht="48" customHeight="1">
      <c r="A127" s="19" t="s">
        <v>395</v>
      </c>
      <c r="B127" s="84" t="s">
        <v>375</v>
      </c>
      <c r="C127" s="85">
        <v>608000</v>
      </c>
      <c r="D127" s="85">
        <v>508000</v>
      </c>
      <c r="E127" s="86">
        <v>83.55263157894737</v>
      </c>
      <c r="F127" s="85"/>
      <c r="G127" s="85"/>
      <c r="H127" s="86"/>
      <c r="I127" s="87">
        <v>608000</v>
      </c>
      <c r="J127" s="87">
        <v>508000</v>
      </c>
      <c r="K127" s="86">
        <v>83.55263157894737</v>
      </c>
      <c r="L127" s="21"/>
      <c r="M127" s="21"/>
      <c r="N127" s="21"/>
      <c r="O127" s="21"/>
      <c r="P127" s="21"/>
      <c r="Q127" s="21"/>
      <c r="R127" s="21"/>
      <c r="S127" s="21"/>
    </row>
    <row r="128" spans="1:19" s="18" customFormat="1" ht="72.75" customHeight="1">
      <c r="A128" s="19" t="s">
        <v>271</v>
      </c>
      <c r="B128" s="99" t="s">
        <v>551</v>
      </c>
      <c r="C128" s="85">
        <v>6675000</v>
      </c>
      <c r="D128" s="85">
        <v>5159899.4</v>
      </c>
      <c r="E128" s="86">
        <v>77.30186367041199</v>
      </c>
      <c r="F128" s="85"/>
      <c r="G128" s="85"/>
      <c r="H128" s="86"/>
      <c r="I128" s="87">
        <v>6675000</v>
      </c>
      <c r="J128" s="87">
        <v>5159899.4</v>
      </c>
      <c r="K128" s="86">
        <v>77.30186367041199</v>
      </c>
      <c r="L128" s="21"/>
      <c r="M128" s="21"/>
      <c r="N128" s="21"/>
      <c r="O128" s="21"/>
      <c r="P128" s="21"/>
      <c r="Q128" s="21"/>
      <c r="R128" s="21"/>
      <c r="S128" s="21"/>
    </row>
    <row r="129" spans="1:19" s="18" customFormat="1" ht="48.75" customHeight="1">
      <c r="A129" s="19" t="s">
        <v>41</v>
      </c>
      <c r="B129" s="84" t="s">
        <v>43</v>
      </c>
      <c r="C129" s="85">
        <v>2000000</v>
      </c>
      <c r="D129" s="85">
        <v>235295.5</v>
      </c>
      <c r="E129" s="86">
        <v>11.764775</v>
      </c>
      <c r="F129" s="85"/>
      <c r="G129" s="85"/>
      <c r="H129" s="86"/>
      <c r="I129" s="87">
        <v>2000000</v>
      </c>
      <c r="J129" s="87">
        <v>235295.5</v>
      </c>
      <c r="K129" s="86">
        <v>11.764775</v>
      </c>
      <c r="L129" s="21"/>
      <c r="M129" s="21"/>
      <c r="N129" s="21"/>
      <c r="O129" s="21"/>
      <c r="P129" s="21"/>
      <c r="Q129" s="21"/>
      <c r="R129" s="21"/>
      <c r="S129" s="21"/>
    </row>
    <row r="130" spans="1:19" s="18" customFormat="1" ht="115.5" customHeight="1">
      <c r="A130" s="23" t="s">
        <v>632</v>
      </c>
      <c r="B130" s="92" t="s">
        <v>634</v>
      </c>
      <c r="C130" s="89">
        <v>7074700</v>
      </c>
      <c r="D130" s="89">
        <v>2924277.18</v>
      </c>
      <c r="E130" s="90">
        <v>41.33429233748428</v>
      </c>
      <c r="F130" s="89">
        <v>17088</v>
      </c>
      <c r="G130" s="89">
        <v>17088</v>
      </c>
      <c r="H130" s="90">
        <v>100</v>
      </c>
      <c r="I130" s="89">
        <v>7091788</v>
      </c>
      <c r="J130" s="89">
        <v>2941365.18</v>
      </c>
      <c r="K130" s="90">
        <v>41.475650146338275</v>
      </c>
      <c r="L130" s="21"/>
      <c r="M130" s="21"/>
      <c r="N130" s="21"/>
      <c r="O130" s="21"/>
      <c r="P130" s="21"/>
      <c r="Q130" s="21"/>
      <c r="R130" s="21"/>
      <c r="S130" s="21"/>
    </row>
    <row r="131" spans="1:19" s="76" customFormat="1" ht="48.75" customHeight="1">
      <c r="A131" s="74" t="s">
        <v>279</v>
      </c>
      <c r="B131" s="81" t="s">
        <v>576</v>
      </c>
      <c r="C131" s="93">
        <v>10000000</v>
      </c>
      <c r="D131" s="93">
        <v>1294258.03</v>
      </c>
      <c r="E131" s="83">
        <v>12.9425803</v>
      </c>
      <c r="F131" s="93">
        <v>30666037</v>
      </c>
      <c r="G131" s="93">
        <v>891690.46</v>
      </c>
      <c r="H131" s="83">
        <v>2.907745986219217</v>
      </c>
      <c r="I131" s="82">
        <v>40666037</v>
      </c>
      <c r="J131" s="82">
        <v>2185948.49</v>
      </c>
      <c r="K131" s="83">
        <v>5.375366402189622</v>
      </c>
      <c r="L131" s="75"/>
      <c r="M131" s="75"/>
      <c r="N131" s="75"/>
      <c r="O131" s="75"/>
      <c r="P131" s="75"/>
      <c r="Q131" s="75"/>
      <c r="R131" s="75"/>
      <c r="S131" s="75"/>
    </row>
    <row r="132" spans="1:19" s="18" customFormat="1" ht="54.75" customHeight="1">
      <c r="A132" s="24" t="s">
        <v>387</v>
      </c>
      <c r="B132" s="95" t="s">
        <v>388</v>
      </c>
      <c r="C132" s="85"/>
      <c r="D132" s="85"/>
      <c r="E132" s="86"/>
      <c r="F132" s="85">
        <v>2701425</v>
      </c>
      <c r="G132" s="85">
        <v>0</v>
      </c>
      <c r="H132" s="86">
        <v>0</v>
      </c>
      <c r="I132" s="87">
        <v>2701425</v>
      </c>
      <c r="J132" s="87">
        <v>0</v>
      </c>
      <c r="K132" s="86">
        <v>0</v>
      </c>
      <c r="L132" s="21"/>
      <c r="M132" s="21"/>
      <c r="N132" s="21"/>
      <c r="O132" s="21"/>
      <c r="P132" s="21"/>
      <c r="Q132" s="21"/>
      <c r="R132" s="21"/>
      <c r="S132" s="21"/>
    </row>
    <row r="133" spans="1:19" s="18" customFormat="1" ht="38.25" customHeight="1">
      <c r="A133" s="24" t="s">
        <v>389</v>
      </c>
      <c r="B133" s="95" t="s">
        <v>391</v>
      </c>
      <c r="C133" s="85"/>
      <c r="D133" s="85"/>
      <c r="E133" s="86"/>
      <c r="F133" s="85">
        <v>4393376</v>
      </c>
      <c r="G133" s="85">
        <v>0</v>
      </c>
      <c r="H133" s="86">
        <v>0</v>
      </c>
      <c r="I133" s="87">
        <v>4393376</v>
      </c>
      <c r="J133" s="87">
        <v>0</v>
      </c>
      <c r="K133" s="86">
        <v>0</v>
      </c>
      <c r="L133" s="21"/>
      <c r="M133" s="21"/>
      <c r="N133" s="21"/>
      <c r="O133" s="21"/>
      <c r="P133" s="21"/>
      <c r="Q133" s="21"/>
      <c r="R133" s="21"/>
      <c r="S133" s="21"/>
    </row>
    <row r="134" spans="1:19" s="18" customFormat="1" ht="48.75" customHeight="1">
      <c r="A134" s="24" t="s">
        <v>544</v>
      </c>
      <c r="B134" s="100" t="s">
        <v>547</v>
      </c>
      <c r="C134" s="85"/>
      <c r="D134" s="85"/>
      <c r="E134" s="86"/>
      <c r="F134" s="85">
        <v>11651236</v>
      </c>
      <c r="G134" s="85">
        <v>891690.46</v>
      </c>
      <c r="H134" s="86">
        <v>7.6531834047477885</v>
      </c>
      <c r="I134" s="87">
        <v>11651236</v>
      </c>
      <c r="J134" s="87">
        <v>891690.46</v>
      </c>
      <c r="K134" s="86">
        <v>7.6531834047477885</v>
      </c>
      <c r="L134" s="21"/>
      <c r="M134" s="21"/>
      <c r="N134" s="21"/>
      <c r="O134" s="21"/>
      <c r="P134" s="21"/>
      <c r="Q134" s="21"/>
      <c r="R134" s="21"/>
      <c r="S134" s="21"/>
    </row>
    <row r="135" spans="1:19" s="18" customFormat="1" ht="50.25" customHeight="1">
      <c r="A135" s="24" t="s">
        <v>14</v>
      </c>
      <c r="B135" s="95" t="s">
        <v>16</v>
      </c>
      <c r="C135" s="85"/>
      <c r="D135" s="85"/>
      <c r="E135" s="86"/>
      <c r="F135" s="85">
        <v>5000000</v>
      </c>
      <c r="G135" s="85">
        <v>0</v>
      </c>
      <c r="H135" s="86">
        <v>0</v>
      </c>
      <c r="I135" s="87">
        <v>5000000</v>
      </c>
      <c r="J135" s="87">
        <v>0</v>
      </c>
      <c r="K135" s="86">
        <v>0</v>
      </c>
      <c r="L135" s="21"/>
      <c r="M135" s="21"/>
      <c r="N135" s="21"/>
      <c r="O135" s="21"/>
      <c r="P135" s="21"/>
      <c r="Q135" s="21"/>
      <c r="R135" s="21"/>
      <c r="S135" s="21"/>
    </row>
    <row r="136" spans="1:11" s="21" customFormat="1" ht="89.25" customHeight="1">
      <c r="A136" s="24" t="s">
        <v>290</v>
      </c>
      <c r="B136" s="95" t="s">
        <v>293</v>
      </c>
      <c r="C136" s="85"/>
      <c r="D136" s="85"/>
      <c r="E136" s="86"/>
      <c r="F136" s="85">
        <v>420000</v>
      </c>
      <c r="G136" s="85">
        <v>0</v>
      </c>
      <c r="H136" s="86">
        <v>0</v>
      </c>
      <c r="I136" s="87">
        <v>420000</v>
      </c>
      <c r="J136" s="87">
        <v>0</v>
      </c>
      <c r="K136" s="86">
        <v>0</v>
      </c>
    </row>
    <row r="137" spans="1:11" s="21" customFormat="1" ht="89.25" customHeight="1">
      <c r="A137" s="24" t="s">
        <v>556</v>
      </c>
      <c r="B137" s="96" t="s">
        <v>558</v>
      </c>
      <c r="C137" s="85"/>
      <c r="D137" s="85"/>
      <c r="E137" s="86"/>
      <c r="F137" s="85">
        <v>4500000</v>
      </c>
      <c r="G137" s="85">
        <v>0</v>
      </c>
      <c r="H137" s="86">
        <v>0</v>
      </c>
      <c r="I137" s="87">
        <v>4500000</v>
      </c>
      <c r="J137" s="87">
        <v>0</v>
      </c>
      <c r="K137" s="86">
        <v>0</v>
      </c>
    </row>
    <row r="138" spans="1:11" s="21" customFormat="1" ht="33.75" customHeight="1">
      <c r="A138" s="19" t="s">
        <v>53</v>
      </c>
      <c r="B138" s="84" t="s">
        <v>25</v>
      </c>
      <c r="C138" s="85">
        <v>10000000</v>
      </c>
      <c r="D138" s="85">
        <v>1294258.03</v>
      </c>
      <c r="E138" s="86">
        <v>12.9425803</v>
      </c>
      <c r="F138" s="85"/>
      <c r="G138" s="85"/>
      <c r="H138" s="86"/>
      <c r="I138" s="87">
        <v>10000000</v>
      </c>
      <c r="J138" s="87">
        <v>1294258.03</v>
      </c>
      <c r="K138" s="86">
        <v>12.9425803</v>
      </c>
    </row>
    <row r="139" spans="1:11" s="21" customFormat="1" ht="49.5" customHeight="1">
      <c r="A139" s="23" t="s">
        <v>283</v>
      </c>
      <c r="B139" s="92" t="s">
        <v>286</v>
      </c>
      <c r="C139" s="89"/>
      <c r="D139" s="89"/>
      <c r="E139" s="90"/>
      <c r="F139" s="89">
        <v>2000000</v>
      </c>
      <c r="G139" s="89">
        <v>0</v>
      </c>
      <c r="H139" s="90">
        <v>0</v>
      </c>
      <c r="I139" s="89">
        <v>2000000</v>
      </c>
      <c r="J139" s="89">
        <v>0</v>
      </c>
      <c r="K139" s="90">
        <v>0</v>
      </c>
    </row>
    <row r="140" spans="1:11" s="75" customFormat="1" ht="54" customHeight="1">
      <c r="A140" s="78" t="s">
        <v>553</v>
      </c>
      <c r="B140" s="91" t="s">
        <v>555</v>
      </c>
      <c r="C140" s="93">
        <v>190000</v>
      </c>
      <c r="D140" s="93">
        <v>0</v>
      </c>
      <c r="E140" s="83">
        <v>0</v>
      </c>
      <c r="F140" s="93">
        <v>0</v>
      </c>
      <c r="G140" s="93">
        <v>0</v>
      </c>
      <c r="H140" s="83">
        <v>0</v>
      </c>
      <c r="I140" s="82">
        <v>190000</v>
      </c>
      <c r="J140" s="82">
        <v>0</v>
      </c>
      <c r="K140" s="83">
        <v>0</v>
      </c>
    </row>
    <row r="141" spans="1:11" s="21" customFormat="1" ht="53.25" customHeight="1">
      <c r="A141" s="23" t="s">
        <v>554</v>
      </c>
      <c r="B141" s="88" t="s">
        <v>375</v>
      </c>
      <c r="C141" s="89">
        <v>190000</v>
      </c>
      <c r="D141" s="89">
        <v>0</v>
      </c>
      <c r="E141" s="90">
        <v>0</v>
      </c>
      <c r="F141" s="89"/>
      <c r="G141" s="89"/>
      <c r="H141" s="90"/>
      <c r="I141" s="89">
        <v>190000</v>
      </c>
      <c r="J141" s="89">
        <v>0</v>
      </c>
      <c r="K141" s="90">
        <v>0</v>
      </c>
    </row>
    <row r="142" spans="1:11" s="75" customFormat="1" ht="48.75" customHeight="1">
      <c r="A142" s="78" t="s">
        <v>27</v>
      </c>
      <c r="B142" s="101" t="s">
        <v>31</v>
      </c>
      <c r="C142" s="93">
        <v>26650000</v>
      </c>
      <c r="D142" s="93">
        <v>24586526.26</v>
      </c>
      <c r="E142" s="83">
        <v>92.25713418386492</v>
      </c>
      <c r="F142" s="93">
        <v>0</v>
      </c>
      <c r="G142" s="93">
        <v>0</v>
      </c>
      <c r="H142" s="83">
        <v>0</v>
      </c>
      <c r="I142" s="82">
        <v>26650000</v>
      </c>
      <c r="J142" s="82">
        <v>24586526.26</v>
      </c>
      <c r="K142" s="83">
        <v>92.25713418386492</v>
      </c>
    </row>
    <row r="143" spans="1:11" s="21" customFormat="1" ht="35.25" customHeight="1">
      <c r="A143" s="19" t="s">
        <v>28</v>
      </c>
      <c r="B143" s="102" t="s">
        <v>32</v>
      </c>
      <c r="C143" s="85">
        <v>1300000</v>
      </c>
      <c r="D143" s="85">
        <v>0</v>
      </c>
      <c r="E143" s="86">
        <v>0</v>
      </c>
      <c r="F143" s="85"/>
      <c r="G143" s="85"/>
      <c r="H143" s="86"/>
      <c r="I143" s="87">
        <v>1300000</v>
      </c>
      <c r="J143" s="87">
        <v>0</v>
      </c>
      <c r="K143" s="86">
        <v>0</v>
      </c>
    </row>
    <row r="144" spans="1:11" s="21" customFormat="1" ht="31.5" customHeight="1">
      <c r="A144" s="23" t="s">
        <v>40</v>
      </c>
      <c r="B144" s="88" t="s">
        <v>25</v>
      </c>
      <c r="C144" s="89">
        <v>25350000</v>
      </c>
      <c r="D144" s="89">
        <v>24586526.26</v>
      </c>
      <c r="E144" s="90">
        <v>96.98826927021696</v>
      </c>
      <c r="F144" s="89"/>
      <c r="G144" s="89"/>
      <c r="H144" s="90"/>
      <c r="I144" s="89">
        <v>25350000</v>
      </c>
      <c r="J144" s="89">
        <v>24586526.26</v>
      </c>
      <c r="K144" s="90">
        <v>96.98826927021696</v>
      </c>
    </row>
    <row r="145" spans="1:11" s="75" customFormat="1" ht="47.25" customHeight="1">
      <c r="A145" s="78" t="s">
        <v>342</v>
      </c>
      <c r="B145" s="91" t="s">
        <v>463</v>
      </c>
      <c r="C145" s="93">
        <v>152436493.27</v>
      </c>
      <c r="D145" s="93">
        <v>152014367.83</v>
      </c>
      <c r="E145" s="83">
        <v>99.72308111335761</v>
      </c>
      <c r="F145" s="93">
        <v>8753222</v>
      </c>
      <c r="G145" s="93">
        <v>0</v>
      </c>
      <c r="H145" s="83">
        <v>0</v>
      </c>
      <c r="I145" s="82">
        <v>161189715.27</v>
      </c>
      <c r="J145" s="82">
        <v>152014367.83</v>
      </c>
      <c r="K145" s="83">
        <v>94.30773394901104</v>
      </c>
    </row>
    <row r="146" spans="1:11" s="21" customFormat="1" ht="47.25" customHeight="1">
      <c r="A146" s="19" t="s">
        <v>17</v>
      </c>
      <c r="B146" s="96" t="s">
        <v>20</v>
      </c>
      <c r="C146" s="85"/>
      <c r="D146" s="85"/>
      <c r="E146" s="86"/>
      <c r="F146" s="85">
        <v>6900000</v>
      </c>
      <c r="G146" s="85">
        <v>0</v>
      </c>
      <c r="H146" s="86">
        <v>0</v>
      </c>
      <c r="I146" s="87">
        <v>6900000</v>
      </c>
      <c r="J146" s="87">
        <v>0</v>
      </c>
      <c r="K146" s="86">
        <v>0</v>
      </c>
    </row>
    <row r="147" spans="1:11" s="21" customFormat="1" ht="47.25" customHeight="1">
      <c r="A147" s="19" t="s">
        <v>343</v>
      </c>
      <c r="B147" s="84" t="s">
        <v>346</v>
      </c>
      <c r="C147" s="85">
        <v>500000</v>
      </c>
      <c r="D147" s="85">
        <v>500000</v>
      </c>
      <c r="E147" s="86">
        <v>100</v>
      </c>
      <c r="F147" s="85">
        <v>1853222</v>
      </c>
      <c r="G147" s="85">
        <v>0</v>
      </c>
      <c r="H147" s="86">
        <v>0</v>
      </c>
      <c r="I147" s="87">
        <v>2353222</v>
      </c>
      <c r="J147" s="87">
        <v>500000</v>
      </c>
      <c r="K147" s="86">
        <v>21.247464115157857</v>
      </c>
    </row>
    <row r="148" spans="1:11" s="21" customFormat="1" ht="66" customHeight="1">
      <c r="A148" s="23" t="s">
        <v>49</v>
      </c>
      <c r="B148" s="88" t="s">
        <v>52</v>
      </c>
      <c r="C148" s="89">
        <v>151936493.27</v>
      </c>
      <c r="D148" s="89">
        <v>151514367.83</v>
      </c>
      <c r="E148" s="90">
        <v>99.7221698152202</v>
      </c>
      <c r="F148" s="89"/>
      <c r="G148" s="89"/>
      <c r="H148" s="90"/>
      <c r="I148" s="89">
        <v>151936493.27</v>
      </c>
      <c r="J148" s="89">
        <v>151514367.83</v>
      </c>
      <c r="K148" s="90">
        <v>99.7221698152202</v>
      </c>
    </row>
    <row r="149" spans="1:11" s="75" customFormat="1" ht="72.75" customHeight="1">
      <c r="A149" s="78" t="s">
        <v>563</v>
      </c>
      <c r="B149" s="103" t="s">
        <v>567</v>
      </c>
      <c r="C149" s="93">
        <v>500000</v>
      </c>
      <c r="D149" s="93">
        <v>0</v>
      </c>
      <c r="E149" s="83">
        <v>0</v>
      </c>
      <c r="F149" s="93">
        <v>0</v>
      </c>
      <c r="G149" s="93">
        <v>0</v>
      </c>
      <c r="H149" s="83">
        <v>0</v>
      </c>
      <c r="I149" s="82">
        <v>500000</v>
      </c>
      <c r="J149" s="82">
        <v>0</v>
      </c>
      <c r="K149" s="83">
        <v>0</v>
      </c>
    </row>
    <row r="150" spans="1:11" s="21" customFormat="1" ht="54.75" customHeight="1">
      <c r="A150" s="23" t="s">
        <v>564</v>
      </c>
      <c r="B150" s="88" t="s">
        <v>566</v>
      </c>
      <c r="C150" s="89">
        <v>500000</v>
      </c>
      <c r="D150" s="89">
        <v>0</v>
      </c>
      <c r="E150" s="90">
        <v>0</v>
      </c>
      <c r="F150" s="89"/>
      <c r="G150" s="89"/>
      <c r="H150" s="90"/>
      <c r="I150" s="89">
        <v>500000</v>
      </c>
      <c r="J150" s="89">
        <v>0</v>
      </c>
      <c r="K150" s="90">
        <v>0</v>
      </c>
    </row>
    <row r="151" spans="1:11" s="75" customFormat="1" ht="43.5" customHeight="1">
      <c r="A151" s="78" t="s">
        <v>34</v>
      </c>
      <c r="B151" s="101" t="s">
        <v>39</v>
      </c>
      <c r="C151" s="93">
        <v>2796821</v>
      </c>
      <c r="D151" s="93">
        <v>0</v>
      </c>
      <c r="E151" s="83">
        <v>0</v>
      </c>
      <c r="F151" s="93">
        <v>0</v>
      </c>
      <c r="G151" s="93">
        <v>0</v>
      </c>
      <c r="H151" s="83">
        <v>0</v>
      </c>
      <c r="I151" s="82">
        <v>2796821</v>
      </c>
      <c r="J151" s="82">
        <v>0</v>
      </c>
      <c r="K151" s="83">
        <v>0</v>
      </c>
    </row>
    <row r="152" spans="1:11" s="21" customFormat="1" ht="48" customHeight="1">
      <c r="A152" s="19" t="s">
        <v>35</v>
      </c>
      <c r="B152" s="102" t="s">
        <v>394</v>
      </c>
      <c r="C152" s="85">
        <v>2146821</v>
      </c>
      <c r="D152" s="85">
        <v>0</v>
      </c>
      <c r="E152" s="86">
        <v>0</v>
      </c>
      <c r="F152" s="85"/>
      <c r="G152" s="85"/>
      <c r="H152" s="86"/>
      <c r="I152" s="87">
        <v>2146821</v>
      </c>
      <c r="J152" s="87">
        <v>0</v>
      </c>
      <c r="K152" s="86">
        <v>0</v>
      </c>
    </row>
    <row r="153" spans="1:11" s="21" customFormat="1" ht="48" customHeight="1">
      <c r="A153" s="23" t="s">
        <v>36</v>
      </c>
      <c r="B153" s="88" t="s">
        <v>38</v>
      </c>
      <c r="C153" s="89">
        <v>650000</v>
      </c>
      <c r="D153" s="89">
        <v>0</v>
      </c>
      <c r="E153" s="90">
        <v>0</v>
      </c>
      <c r="F153" s="89"/>
      <c r="G153" s="89"/>
      <c r="H153" s="90"/>
      <c r="I153" s="89">
        <v>650000</v>
      </c>
      <c r="J153" s="89">
        <v>0</v>
      </c>
      <c r="K153" s="90">
        <v>0</v>
      </c>
    </row>
    <row r="154" spans="1:19" s="76" customFormat="1" ht="49.5" customHeight="1">
      <c r="A154" s="78" t="s">
        <v>275</v>
      </c>
      <c r="B154" s="91" t="s">
        <v>274</v>
      </c>
      <c r="C154" s="93">
        <v>1276000</v>
      </c>
      <c r="D154" s="93">
        <v>111979.8</v>
      </c>
      <c r="E154" s="83">
        <v>8.775846394984326</v>
      </c>
      <c r="F154" s="93">
        <v>0</v>
      </c>
      <c r="G154" s="93">
        <v>0</v>
      </c>
      <c r="H154" s="83">
        <v>0</v>
      </c>
      <c r="I154" s="82">
        <v>1276000</v>
      </c>
      <c r="J154" s="82">
        <v>111979.8</v>
      </c>
      <c r="K154" s="83">
        <v>8.775846394984326</v>
      </c>
      <c r="L154" s="75"/>
      <c r="M154" s="75"/>
      <c r="N154" s="75"/>
      <c r="O154" s="75"/>
      <c r="P154" s="75"/>
      <c r="Q154" s="75"/>
      <c r="R154" s="75"/>
      <c r="S154" s="75"/>
    </row>
    <row r="155" spans="1:19" s="18" customFormat="1" ht="49.5" customHeight="1">
      <c r="A155" s="23" t="s">
        <v>362</v>
      </c>
      <c r="B155" s="92" t="s">
        <v>365</v>
      </c>
      <c r="C155" s="89">
        <v>1276000</v>
      </c>
      <c r="D155" s="89">
        <v>111979.8</v>
      </c>
      <c r="E155" s="90">
        <v>8.775846394984326</v>
      </c>
      <c r="F155" s="89"/>
      <c r="G155" s="89"/>
      <c r="H155" s="90"/>
      <c r="I155" s="89">
        <v>1276000</v>
      </c>
      <c r="J155" s="89">
        <v>111979.8</v>
      </c>
      <c r="K155" s="90">
        <v>8.775846394984326</v>
      </c>
      <c r="L155" s="21"/>
      <c r="M155" s="21"/>
      <c r="N155" s="21"/>
      <c r="O155" s="21"/>
      <c r="P155" s="21"/>
      <c r="Q155" s="21"/>
      <c r="R155" s="21"/>
      <c r="S155" s="21"/>
    </row>
    <row r="156" spans="1:19" s="76" customFormat="1" ht="49.5" customHeight="1">
      <c r="A156" s="78" t="s">
        <v>465</v>
      </c>
      <c r="B156" s="91" t="s">
        <v>470</v>
      </c>
      <c r="C156" s="93">
        <v>260000</v>
      </c>
      <c r="D156" s="93">
        <v>0</v>
      </c>
      <c r="E156" s="83">
        <v>0</v>
      </c>
      <c r="F156" s="93">
        <v>1884000</v>
      </c>
      <c r="G156" s="93">
        <v>0</v>
      </c>
      <c r="H156" s="83">
        <v>0</v>
      </c>
      <c r="I156" s="82">
        <v>2144000</v>
      </c>
      <c r="J156" s="82">
        <v>0</v>
      </c>
      <c r="K156" s="83">
        <v>0</v>
      </c>
      <c r="L156" s="75"/>
      <c r="M156" s="75"/>
      <c r="N156" s="75"/>
      <c r="O156" s="75"/>
      <c r="P156" s="75"/>
      <c r="Q156" s="75"/>
      <c r="R156" s="75"/>
      <c r="S156" s="75"/>
    </row>
    <row r="157" spans="1:19" s="18" customFormat="1" ht="48.75" customHeight="1">
      <c r="A157" s="19" t="s">
        <v>543</v>
      </c>
      <c r="B157" s="102" t="s">
        <v>286</v>
      </c>
      <c r="C157" s="85"/>
      <c r="D157" s="85"/>
      <c r="E157" s="86"/>
      <c r="F157" s="85">
        <v>1034000</v>
      </c>
      <c r="G157" s="85">
        <v>0</v>
      </c>
      <c r="H157" s="86">
        <v>0</v>
      </c>
      <c r="I157" s="87">
        <v>1034000</v>
      </c>
      <c r="J157" s="87">
        <v>0</v>
      </c>
      <c r="K157" s="86">
        <v>0</v>
      </c>
      <c r="L157" s="21"/>
      <c r="M157" s="21"/>
      <c r="N157" s="21"/>
      <c r="O157" s="21"/>
      <c r="P157" s="21"/>
      <c r="Q157" s="21"/>
      <c r="R157" s="21"/>
      <c r="S157" s="21"/>
    </row>
    <row r="158" spans="1:19" s="18" customFormat="1" ht="50.25" customHeight="1">
      <c r="A158" s="23" t="s">
        <v>568</v>
      </c>
      <c r="B158" s="88" t="s">
        <v>571</v>
      </c>
      <c r="C158" s="89">
        <v>260000</v>
      </c>
      <c r="D158" s="89">
        <v>0</v>
      </c>
      <c r="E158" s="90">
        <v>0</v>
      </c>
      <c r="F158" s="89">
        <v>850000</v>
      </c>
      <c r="G158" s="89">
        <v>0</v>
      </c>
      <c r="H158" s="90">
        <v>0</v>
      </c>
      <c r="I158" s="89">
        <v>1110000</v>
      </c>
      <c r="J158" s="89">
        <v>0</v>
      </c>
      <c r="K158" s="90">
        <v>0</v>
      </c>
      <c r="L158" s="21"/>
      <c r="M158" s="21"/>
      <c r="N158" s="21"/>
      <c r="O158" s="21"/>
      <c r="P158" s="21"/>
      <c r="Q158" s="21"/>
      <c r="R158" s="21"/>
      <c r="S158" s="21"/>
    </row>
    <row r="159" spans="1:19" s="76" customFormat="1" ht="53.25" customHeight="1">
      <c r="A159" s="78" t="s">
        <v>462</v>
      </c>
      <c r="B159" s="91" t="s">
        <v>461</v>
      </c>
      <c r="C159" s="93">
        <v>41434187</v>
      </c>
      <c r="D159" s="93">
        <v>41395235.95</v>
      </c>
      <c r="E159" s="83">
        <v>99.90599296662924</v>
      </c>
      <c r="F159" s="93">
        <v>8584151</v>
      </c>
      <c r="G159" s="93">
        <v>4273714.1</v>
      </c>
      <c r="H159" s="83">
        <v>49.78610115316005</v>
      </c>
      <c r="I159" s="82">
        <v>50018338</v>
      </c>
      <c r="J159" s="82">
        <v>45668950.050000004</v>
      </c>
      <c r="K159" s="83">
        <v>91.30441329338052</v>
      </c>
      <c r="L159" s="75"/>
      <c r="M159" s="75"/>
      <c r="N159" s="75"/>
      <c r="O159" s="75"/>
      <c r="P159" s="75"/>
      <c r="Q159" s="75"/>
      <c r="R159" s="75"/>
      <c r="S159" s="75"/>
    </row>
    <row r="160" spans="1:19" s="18" customFormat="1" ht="69.75" customHeight="1">
      <c r="A160" s="19" t="s">
        <v>548</v>
      </c>
      <c r="B160" s="102" t="s">
        <v>551</v>
      </c>
      <c r="C160" s="85">
        <v>41434187</v>
      </c>
      <c r="D160" s="85">
        <v>41395235.95</v>
      </c>
      <c r="E160" s="105">
        <v>99.90599296662924</v>
      </c>
      <c r="F160" s="85">
        <v>8584151</v>
      </c>
      <c r="G160" s="85">
        <v>4273714.1</v>
      </c>
      <c r="H160" s="105">
        <v>49.78610115316005</v>
      </c>
      <c r="I160" s="85">
        <v>50018338</v>
      </c>
      <c r="J160" s="85">
        <v>45668950.050000004</v>
      </c>
      <c r="K160" s="105">
        <v>91.30441329338052</v>
      </c>
      <c r="L160" s="21"/>
      <c r="M160" s="21"/>
      <c r="N160" s="21"/>
      <c r="O160" s="21"/>
      <c r="P160" s="21"/>
      <c r="Q160" s="21"/>
      <c r="R160" s="21"/>
      <c r="S160" s="21"/>
    </row>
    <row r="161" spans="1:19" s="76" customFormat="1" ht="89.25" customHeight="1">
      <c r="A161" s="74" t="s">
        <v>296</v>
      </c>
      <c r="B161" s="81" t="s">
        <v>295</v>
      </c>
      <c r="C161" s="93">
        <v>530428427</v>
      </c>
      <c r="D161" s="93">
        <v>398365394.91999996</v>
      </c>
      <c r="E161" s="83">
        <v>75.10257268319444</v>
      </c>
      <c r="F161" s="93">
        <v>558846652</v>
      </c>
      <c r="G161" s="93">
        <v>52745253.980000004</v>
      </c>
      <c r="H161" s="104">
        <v>9.438233868134546</v>
      </c>
      <c r="I161" s="82">
        <v>1089275079</v>
      </c>
      <c r="J161" s="82">
        <v>451110648.9</v>
      </c>
      <c r="K161" s="83">
        <v>41.41384096606143</v>
      </c>
      <c r="L161" s="75"/>
      <c r="M161" s="75"/>
      <c r="N161" s="75"/>
      <c r="O161" s="75"/>
      <c r="P161" s="75"/>
      <c r="Q161" s="75"/>
      <c r="R161" s="75"/>
      <c r="S161" s="75"/>
    </row>
    <row r="162" spans="1:11" s="21" customFormat="1" ht="29.25" customHeight="1">
      <c r="A162" s="24" t="s">
        <v>614</v>
      </c>
      <c r="B162" s="95" t="s">
        <v>617</v>
      </c>
      <c r="C162" s="85"/>
      <c r="D162" s="85"/>
      <c r="E162" s="86"/>
      <c r="F162" s="85">
        <v>45581881</v>
      </c>
      <c r="G162" s="85">
        <v>0</v>
      </c>
      <c r="H162" s="86">
        <v>0</v>
      </c>
      <c r="I162" s="87">
        <v>45581881</v>
      </c>
      <c r="J162" s="87">
        <v>0</v>
      </c>
      <c r="K162" s="86">
        <v>0</v>
      </c>
    </row>
    <row r="163" spans="1:19" s="18" customFormat="1" ht="27" customHeight="1">
      <c r="A163" s="24" t="s">
        <v>487</v>
      </c>
      <c r="B163" s="95" t="s">
        <v>489</v>
      </c>
      <c r="C163" s="85">
        <v>81373603</v>
      </c>
      <c r="D163" s="85">
        <v>0</v>
      </c>
      <c r="E163" s="86">
        <v>0</v>
      </c>
      <c r="F163" s="85"/>
      <c r="G163" s="85"/>
      <c r="H163" s="86"/>
      <c r="I163" s="87">
        <v>81373603</v>
      </c>
      <c r="J163" s="87">
        <v>0</v>
      </c>
      <c r="K163" s="86">
        <v>0</v>
      </c>
      <c r="L163" s="21"/>
      <c r="M163" s="21"/>
      <c r="N163" s="21"/>
      <c r="O163" s="21"/>
      <c r="P163" s="21"/>
      <c r="Q163" s="21"/>
      <c r="R163" s="21"/>
      <c r="S163" s="21"/>
    </row>
    <row r="164" spans="1:19" s="18" customFormat="1" ht="21">
      <c r="A164" s="24" t="s">
        <v>297</v>
      </c>
      <c r="B164" s="95" t="s">
        <v>303</v>
      </c>
      <c r="C164" s="85">
        <v>38462300</v>
      </c>
      <c r="D164" s="85">
        <v>5342000</v>
      </c>
      <c r="E164" s="86">
        <v>13.888924999285015</v>
      </c>
      <c r="F164" s="85"/>
      <c r="G164" s="85"/>
      <c r="H164" s="86"/>
      <c r="I164" s="87">
        <v>38462300</v>
      </c>
      <c r="J164" s="87">
        <v>5342000</v>
      </c>
      <c r="K164" s="86">
        <v>13.888924999285015</v>
      </c>
      <c r="L164" s="21"/>
      <c r="M164" s="21"/>
      <c r="N164" s="21"/>
      <c r="O164" s="21"/>
      <c r="P164" s="21"/>
      <c r="Q164" s="21"/>
      <c r="R164" s="21"/>
      <c r="S164" s="21"/>
    </row>
    <row r="165" spans="1:19" s="18" customFormat="1" ht="125.25" customHeight="1">
      <c r="A165" s="24" t="s">
        <v>299</v>
      </c>
      <c r="B165" s="95" t="s">
        <v>301</v>
      </c>
      <c r="C165" s="85">
        <v>77480300</v>
      </c>
      <c r="D165" s="85">
        <v>77480300</v>
      </c>
      <c r="E165" s="86">
        <v>100</v>
      </c>
      <c r="F165" s="85"/>
      <c r="G165" s="85"/>
      <c r="H165" s="86"/>
      <c r="I165" s="87">
        <v>77480300</v>
      </c>
      <c r="J165" s="87">
        <v>77480300</v>
      </c>
      <c r="K165" s="86">
        <v>100</v>
      </c>
      <c r="L165" s="21"/>
      <c r="M165" s="21"/>
      <c r="N165" s="21"/>
      <c r="O165" s="21"/>
      <c r="P165" s="21"/>
      <c r="Q165" s="21"/>
      <c r="R165" s="21"/>
      <c r="S165" s="21"/>
    </row>
    <row r="166" spans="1:19" s="18" customFormat="1" ht="25.5" customHeight="1">
      <c r="A166" s="24" t="s">
        <v>621</v>
      </c>
      <c r="B166" s="96" t="s">
        <v>623</v>
      </c>
      <c r="C166" s="85">
        <v>86927235</v>
      </c>
      <c r="D166" s="85">
        <v>86927235</v>
      </c>
      <c r="E166" s="86">
        <v>100</v>
      </c>
      <c r="F166" s="85"/>
      <c r="G166" s="85"/>
      <c r="H166" s="86"/>
      <c r="I166" s="87">
        <v>86927235</v>
      </c>
      <c r="J166" s="87">
        <v>86927235</v>
      </c>
      <c r="K166" s="86">
        <v>100</v>
      </c>
      <c r="L166" s="21"/>
      <c r="M166" s="21"/>
      <c r="N166" s="21"/>
      <c r="O166" s="21"/>
      <c r="P166" s="21"/>
      <c r="Q166" s="21"/>
      <c r="R166" s="21"/>
      <c r="S166" s="21"/>
    </row>
    <row r="167" spans="1:19" s="18" customFormat="1" ht="185.25" customHeight="1">
      <c r="A167" s="24" t="s">
        <v>1</v>
      </c>
      <c r="B167" s="96" t="s">
        <v>4</v>
      </c>
      <c r="C167" s="85">
        <v>57236600</v>
      </c>
      <c r="D167" s="85">
        <v>57236600</v>
      </c>
      <c r="E167" s="86">
        <v>100</v>
      </c>
      <c r="F167" s="85"/>
      <c r="G167" s="85"/>
      <c r="H167" s="86"/>
      <c r="I167" s="87">
        <v>57236600</v>
      </c>
      <c r="J167" s="87">
        <v>57236600</v>
      </c>
      <c r="K167" s="86">
        <v>100</v>
      </c>
      <c r="L167" s="21"/>
      <c r="M167" s="21"/>
      <c r="N167" s="21"/>
      <c r="O167" s="21"/>
      <c r="P167" s="21"/>
      <c r="Q167" s="21"/>
      <c r="R167" s="21"/>
      <c r="S167" s="21"/>
    </row>
    <row r="168" spans="1:19" s="18" customFormat="1" ht="132" customHeight="1">
      <c r="A168" s="24" t="s">
        <v>418</v>
      </c>
      <c r="B168" s="95" t="s">
        <v>420</v>
      </c>
      <c r="C168" s="85">
        <v>67843900</v>
      </c>
      <c r="D168" s="85">
        <v>67836461.5</v>
      </c>
      <c r="E168" s="86">
        <v>99.98903586026157</v>
      </c>
      <c r="F168" s="85"/>
      <c r="G168" s="85"/>
      <c r="H168" s="86"/>
      <c r="I168" s="87">
        <v>67843900</v>
      </c>
      <c r="J168" s="87">
        <v>67836461.5</v>
      </c>
      <c r="K168" s="86">
        <v>99.98903586026157</v>
      </c>
      <c r="L168" s="21"/>
      <c r="M168" s="21"/>
      <c r="N168" s="21"/>
      <c r="O168" s="21"/>
      <c r="P168" s="21"/>
      <c r="Q168" s="21"/>
      <c r="R168" s="21"/>
      <c r="S168" s="21"/>
    </row>
    <row r="169" spans="1:19" s="18" customFormat="1" ht="401.25" customHeight="1">
      <c r="A169" s="24" t="s">
        <v>647</v>
      </c>
      <c r="B169" s="96" t="s">
        <v>648</v>
      </c>
      <c r="C169" s="85"/>
      <c r="D169" s="85"/>
      <c r="E169" s="86"/>
      <c r="F169" s="85">
        <v>344822100</v>
      </c>
      <c r="G169" s="85">
        <v>0</v>
      </c>
      <c r="H169" s="86">
        <v>0</v>
      </c>
      <c r="I169" s="87">
        <v>344822100</v>
      </c>
      <c r="J169" s="87">
        <v>0</v>
      </c>
      <c r="K169" s="86">
        <v>0</v>
      </c>
      <c r="L169" s="21"/>
      <c r="M169" s="21"/>
      <c r="N169" s="21"/>
      <c r="O169" s="21"/>
      <c r="P169" s="21"/>
      <c r="Q169" s="21"/>
      <c r="R169" s="21"/>
      <c r="S169" s="21"/>
    </row>
    <row r="170" spans="1:19" s="18" customFormat="1" ht="44.25" customHeight="1">
      <c r="A170" s="24" t="s">
        <v>328</v>
      </c>
      <c r="B170" s="95" t="s">
        <v>330</v>
      </c>
      <c r="C170" s="85"/>
      <c r="D170" s="85"/>
      <c r="E170" s="86"/>
      <c r="F170" s="85">
        <v>100486800</v>
      </c>
      <c r="G170" s="85">
        <v>0</v>
      </c>
      <c r="H170" s="86">
        <v>0</v>
      </c>
      <c r="I170" s="87">
        <v>100486800</v>
      </c>
      <c r="J170" s="87">
        <v>0</v>
      </c>
      <c r="K170" s="86">
        <v>0</v>
      </c>
      <c r="L170" s="21"/>
      <c r="M170" s="21"/>
      <c r="N170" s="21"/>
      <c r="O170" s="21"/>
      <c r="P170" s="21"/>
      <c r="Q170" s="21"/>
      <c r="R170" s="21"/>
      <c r="S170" s="21"/>
    </row>
    <row r="171" spans="1:19" s="18" customFormat="1" ht="27" customHeight="1">
      <c r="A171" s="24" t="s">
        <v>335</v>
      </c>
      <c r="B171" s="95" t="s">
        <v>337</v>
      </c>
      <c r="C171" s="85">
        <v>6040260</v>
      </c>
      <c r="D171" s="85">
        <v>4780019.39</v>
      </c>
      <c r="E171" s="86">
        <v>79.13598735816007</v>
      </c>
      <c r="F171" s="85">
        <v>32391363</v>
      </c>
      <c r="G171" s="85">
        <v>27580099.98</v>
      </c>
      <c r="H171" s="86">
        <v>85.14646320996125</v>
      </c>
      <c r="I171" s="87">
        <v>38431623</v>
      </c>
      <c r="J171" s="87">
        <v>32360119.37</v>
      </c>
      <c r="K171" s="86">
        <v>84.20180269253787</v>
      </c>
      <c r="L171" s="21"/>
      <c r="M171" s="21"/>
      <c r="N171" s="21"/>
      <c r="O171" s="21"/>
      <c r="P171" s="21"/>
      <c r="Q171" s="21"/>
      <c r="R171" s="21"/>
      <c r="S171" s="21"/>
    </row>
    <row r="172" spans="1:19" s="18" customFormat="1" ht="89.25" customHeight="1">
      <c r="A172" s="24" t="s">
        <v>356</v>
      </c>
      <c r="B172" s="95" t="s">
        <v>358</v>
      </c>
      <c r="C172" s="85">
        <v>99341229</v>
      </c>
      <c r="D172" s="85">
        <v>83079638.45</v>
      </c>
      <c r="E172" s="105">
        <v>83.63057240815895</v>
      </c>
      <c r="F172" s="85">
        <v>35564508</v>
      </c>
      <c r="G172" s="85">
        <v>25165154</v>
      </c>
      <c r="H172" s="86">
        <v>70.75917934812988</v>
      </c>
      <c r="I172" s="87">
        <v>134905737</v>
      </c>
      <c r="J172" s="87">
        <v>108244792.45</v>
      </c>
      <c r="K172" s="86">
        <v>80.23735302672858</v>
      </c>
      <c r="L172" s="21"/>
      <c r="M172" s="21"/>
      <c r="N172" s="21"/>
      <c r="O172" s="21"/>
      <c r="P172" s="21"/>
      <c r="Q172" s="21"/>
      <c r="R172" s="21"/>
      <c r="S172" s="21"/>
    </row>
    <row r="173" spans="1:19" s="18" customFormat="1" ht="107.25" customHeight="1">
      <c r="A173" s="24" t="s">
        <v>47</v>
      </c>
      <c r="B173" s="96" t="s">
        <v>54</v>
      </c>
      <c r="C173" s="85">
        <v>15723000</v>
      </c>
      <c r="D173" s="85">
        <v>15683140.58</v>
      </c>
      <c r="E173" s="105">
        <v>99.74648972842333</v>
      </c>
      <c r="F173" s="85"/>
      <c r="G173" s="85"/>
      <c r="H173" s="86"/>
      <c r="I173" s="87">
        <v>15723000</v>
      </c>
      <c r="J173" s="87">
        <v>15683140.58</v>
      </c>
      <c r="K173" s="86">
        <v>99.74648972842333</v>
      </c>
      <c r="L173" s="21"/>
      <c r="M173" s="21"/>
      <c r="N173" s="21"/>
      <c r="O173" s="21"/>
      <c r="P173" s="21"/>
      <c r="Q173" s="21"/>
      <c r="R173" s="21"/>
      <c r="S173" s="21"/>
    </row>
    <row r="174" spans="1:19" s="18" customFormat="1" ht="21">
      <c r="A174" s="24"/>
      <c r="B174" s="95"/>
      <c r="C174" s="85"/>
      <c r="D174" s="85"/>
      <c r="E174" s="105"/>
      <c r="F174" s="85"/>
      <c r="G174" s="85"/>
      <c r="H174" s="105"/>
      <c r="I174" s="85"/>
      <c r="J174" s="85"/>
      <c r="K174" s="105"/>
      <c r="L174" s="21"/>
      <c r="M174" s="21"/>
      <c r="N174" s="21"/>
      <c r="O174" s="21"/>
      <c r="P174" s="21"/>
      <c r="Q174" s="21"/>
      <c r="R174" s="21"/>
      <c r="S174" s="21"/>
    </row>
    <row r="175" spans="1:19" s="18" customFormat="1" ht="21">
      <c r="A175" s="24"/>
      <c r="B175" s="95" t="s">
        <v>74</v>
      </c>
      <c r="C175" s="87">
        <v>4498663993.27</v>
      </c>
      <c r="D175" s="87">
        <v>3629750294.5000005</v>
      </c>
      <c r="E175" s="105">
        <v>80.685072277683</v>
      </c>
      <c r="F175" s="87">
        <v>2572735577</v>
      </c>
      <c r="G175" s="87">
        <v>374319810.50000006</v>
      </c>
      <c r="H175" s="86">
        <v>14.549486307352451</v>
      </c>
      <c r="I175" s="87">
        <v>7071399570.27</v>
      </c>
      <c r="J175" s="87">
        <v>4004070105.0000005</v>
      </c>
      <c r="K175" s="86">
        <v>56.623445828661005</v>
      </c>
      <c r="L175" s="21"/>
      <c r="M175" s="21"/>
      <c r="N175" s="21"/>
      <c r="O175" s="21"/>
      <c r="P175" s="21"/>
      <c r="Q175" s="21"/>
      <c r="R175" s="21"/>
      <c r="S175" s="21"/>
    </row>
    <row r="178" spans="6:9" ht="18">
      <c r="F178" s="120"/>
      <c r="G178" s="120"/>
      <c r="H178" s="121"/>
      <c r="I178" s="120"/>
    </row>
    <row r="179" spans="6:9" ht="18">
      <c r="F179" s="122"/>
      <c r="G179" s="122"/>
      <c r="H179" s="123"/>
      <c r="I179" s="122"/>
    </row>
    <row r="180" ht="22.5">
      <c r="C180" s="118" t="s">
        <v>75</v>
      </c>
    </row>
    <row r="181" spans="3:10" ht="22.5">
      <c r="C181" s="118" t="s">
        <v>76</v>
      </c>
      <c r="J181" s="119" t="s">
        <v>662</v>
      </c>
    </row>
    <row r="190" spans="4:5" ht="25.5" customHeight="1">
      <c r="D190" s="69"/>
      <c r="E190" s="73"/>
    </row>
    <row r="191" spans="3:5" ht="18">
      <c r="C191" s="70"/>
      <c r="D191" s="71"/>
      <c r="E191" s="77"/>
    </row>
    <row r="192" spans="3:5" ht="18">
      <c r="C192" s="70"/>
      <c r="D192" s="71"/>
      <c r="E192" s="77"/>
    </row>
    <row r="193" spans="3:5" ht="18">
      <c r="C193" s="70"/>
      <c r="D193" s="71"/>
      <c r="E193" s="77"/>
    </row>
    <row r="194" spans="3:5" ht="18">
      <c r="C194" s="70"/>
      <c r="D194" s="71"/>
      <c r="E194" s="77"/>
    </row>
  </sheetData>
  <sheetProtection/>
  <mergeCells count="16">
    <mergeCell ref="H6:K6"/>
    <mergeCell ref="H18:H19"/>
    <mergeCell ref="I17:K17"/>
    <mergeCell ref="I18:I19"/>
    <mergeCell ref="J18:J19"/>
    <mergeCell ref="K18:K19"/>
    <mergeCell ref="A11:K11"/>
    <mergeCell ref="C17:E17"/>
    <mergeCell ref="F17:H17"/>
    <mergeCell ref="A17:A19"/>
    <mergeCell ref="B17:B19"/>
    <mergeCell ref="C18:C19"/>
    <mergeCell ref="D18:D19"/>
    <mergeCell ref="E18:E19"/>
    <mergeCell ref="F18:F19"/>
    <mergeCell ref="G18:G19"/>
  </mergeCells>
  <printOptions/>
  <pageMargins left="0.984251968503937" right="0.5905511811023623" top="1.1811023622047245" bottom="0.5905511811023623" header="0.4330708661417323" footer="0.31496062992125984"/>
  <pageSetup fitToHeight="16" horizontalDpi="600" verticalDpi="600" orientation="landscape" paperSize="9" scale="48" r:id="rId2"/>
  <headerFooter>
    <oddHeader>&amp;C&amp;12&amp;P
&amp;R&amp;12Продовження додатка 4</oddHeader>
  </headerFooter>
  <rowBreaks count="1" manualBreakCount="1">
    <brk id="17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sheludko</dc:creator>
  <cp:keywords/>
  <dc:description/>
  <cp:lastModifiedBy>Ганна Назаренко</cp:lastModifiedBy>
  <cp:lastPrinted>2023-03-23T10:10:16Z</cp:lastPrinted>
  <dcterms:created xsi:type="dcterms:W3CDTF">2006-10-20T14:29:12Z</dcterms:created>
  <dcterms:modified xsi:type="dcterms:W3CDTF">2024-06-10T07:43:07Z</dcterms:modified>
  <cp:category/>
  <cp:version/>
  <cp:contentType/>
  <cp:contentStatus/>
</cp:coreProperties>
</file>